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R:\health_care\medicaid\redesign\dsrip\vbp_initiatives\reporting\docs\"/>
    </mc:Choice>
  </mc:AlternateContent>
  <xr:revisionPtr revIDLastSave="0" documentId="8_{7FC2858B-773B-4194-A836-1A3127B56F5A}" xr6:coauthVersionLast="31" xr6:coauthVersionMax="31" xr10:uidLastSave="{00000000-0000-0000-0000-000000000000}"/>
  <bookViews>
    <workbookView xWindow="0" yWindow="0" windowWidth="28800" windowHeight="12810" tabRatio="692" xr2:uid="{00000000-000D-0000-FFFF-FFFF00000000}"/>
  </bookViews>
  <sheets>
    <sheet name="EP-QIP Performance Table" sheetId="16" r:id="rId1"/>
    <sheet name="Measures" sheetId="18" state="hidden" r:id="rId2"/>
    <sheet name="Reporting Guidance" sheetId="19" state="hidden" r:id="rId3"/>
    <sheet name="Sheet1" sheetId="17" state="hidden" r:id="rId4"/>
    <sheet name="MCO-DOH Quarterly Report" sheetId="15" state="hidden" r:id="rId5"/>
    <sheet name="Pairings Table" sheetId="14" r:id="rId6"/>
    <sheet name="Drop Down Menu" sheetId="13" state="hidden" r:id="rId7"/>
    <sheet name="Drop Downs (Hidden Tab)" sheetId="2" state="hidden" r:id="rId8"/>
  </sheets>
  <externalReferences>
    <externalReference r:id="rId9"/>
  </externalReferences>
  <definedNames>
    <definedName name="a" localSheetId="0">#REF!</definedName>
    <definedName name="a">#REF!</definedName>
    <definedName name="Application" localSheetId="0">#REF!</definedName>
    <definedName name="Application">#REF!</definedName>
    <definedName name="Beds">'Drop Down Menu'!$B$41:$C$41</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Menu'!#REF!</definedName>
    <definedName name="FT">'Drop Down Menu'!$B$42:$C$42</definedName>
    <definedName name="Greater_than_100">'Drop Down Menu'!$B$3:$B$18</definedName>
    <definedName name="Less_than_100">'Drop Down Menu'!$C$3:$C$22</definedName>
    <definedName name="MCO_PPS_Facility" localSheetId="0">#REF!</definedName>
    <definedName name="MCO_PPS_Facility">#REF!</definedName>
    <definedName name="Non_Rural">'Drop Down Menu'!#REF!</definedName>
    <definedName name="Other" localSheetId="0">#REF!</definedName>
    <definedName name="Other">#REF!</definedName>
    <definedName name="Rural">'Drop Down Menu'!#REF!</definedName>
    <definedName name="Structure_Timelines" localSheetId="0">#REF!</definedName>
    <definedName name="Structure_Timelin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16" l="1"/>
  <c r="L31" i="16" s="1"/>
  <c r="E29" i="14" l="1"/>
  <c r="E30" i="14" l="1"/>
  <c r="B39" i="14"/>
  <c r="P8" i="14"/>
  <c r="P7" i="14"/>
  <c r="P6" i="14"/>
  <c r="O6" i="14"/>
  <c r="P5" i="14"/>
  <c r="O5" i="14"/>
  <c r="P4" i="14"/>
  <c r="O4" i="14"/>
  <c r="S3" i="14"/>
  <c r="R3" i="14"/>
  <c r="P3" i="14"/>
  <c r="O3" i="14"/>
  <c r="N3" i="14"/>
  <c r="T2" i="14"/>
  <c r="S2" i="14"/>
  <c r="R2" i="14"/>
  <c r="P2" i="14"/>
  <c r="O2" i="14"/>
  <c r="N2" i="14"/>
  <c r="L30" i="16" l="1"/>
  <c r="B24" i="13"/>
  <c r="L32" i="16" l="1"/>
  <c r="L33" i="16" s="1"/>
  <c r="B28" i="13"/>
  <c r="E28" i="13" s="1"/>
  <c r="C28" i="13"/>
  <c r="D28" i="13"/>
  <c r="B29" i="13"/>
  <c r="E29" i="13" s="1"/>
  <c r="C29" i="13"/>
  <c r="D29" i="13"/>
  <c r="B30" i="13"/>
  <c r="E30" i="13" s="1"/>
  <c r="C30" i="13"/>
  <c r="D30" i="13"/>
  <c r="B31" i="13"/>
  <c r="E31" i="13" s="1"/>
  <c r="C31" i="13"/>
  <c r="D31" i="13"/>
  <c r="B32" i="13"/>
  <c r="E32" i="13" s="1"/>
  <c r="C32" i="13"/>
  <c r="D32" i="13"/>
  <c r="B27" i="13"/>
  <c r="E27" i="13" s="1"/>
  <c r="D27" i="13"/>
  <c r="C27" i="13"/>
  <c r="F31" i="13" l="1"/>
  <c r="F30" i="13"/>
  <c r="F27" i="13"/>
  <c r="F32" i="13"/>
  <c r="F28" i="13"/>
  <c r="F29" i="13" l="1"/>
  <c r="J3" i="17" l="1"/>
  <c r="G4" i="17"/>
  <c r="G5" i="17" s="1"/>
  <c r="G6" i="17" s="1"/>
  <c r="G7" i="17" s="1"/>
  <c r="G8" i="17" s="1"/>
  <c r="G9" i="17" s="1"/>
  <c r="G10" i="17" s="1"/>
  <c r="G11" i="17" s="1"/>
  <c r="G12" i="17" s="1"/>
  <c r="G13" i="17" s="1"/>
  <c r="H4" i="17"/>
  <c r="H5" i="17" s="1"/>
  <c r="H6" i="17" s="1"/>
  <c r="H7" i="17" s="1"/>
  <c r="H8" i="17" s="1"/>
  <c r="H9" i="17" s="1"/>
  <c r="H10" i="17" s="1"/>
  <c r="H11" i="17" s="1"/>
  <c r="H12" i="17" s="1"/>
  <c r="H13" i="17" s="1"/>
  <c r="F4" i="17"/>
  <c r="F5" i="17" s="1"/>
  <c r="F6" i="17" l="1"/>
  <c r="J5" i="17"/>
  <c r="M5" i="17" s="1"/>
  <c r="J4" i="17"/>
  <c r="M4" i="17" s="1"/>
  <c r="B36" i="16"/>
  <c r="B35" i="16"/>
  <c r="B34" i="16"/>
  <c r="B33" i="16"/>
  <c r="B32" i="16"/>
  <c r="B31" i="16"/>
  <c r="B30" i="16"/>
  <c r="B29" i="16"/>
  <c r="B28" i="16"/>
  <c r="B27" i="16"/>
  <c r="B26" i="16"/>
  <c r="B25" i="16"/>
  <c r="B24" i="16"/>
  <c r="B21" i="16"/>
  <c r="B20" i="16"/>
  <c r="F7" i="17" l="1"/>
  <c r="J6" i="17"/>
  <c r="M6" i="17" s="1"/>
  <c r="A16" i="15"/>
  <c r="F8" i="17" l="1"/>
  <c r="J7" i="17"/>
  <c r="M7" i="17" s="1"/>
  <c r="F9" i="17" l="1"/>
  <c r="J8" i="17"/>
  <c r="M8" i="17" s="1"/>
  <c r="C17" i="15"/>
  <c r="E17" i="15" s="1"/>
  <c r="A21" i="15"/>
  <c r="C21" i="15" s="1"/>
  <c r="F10" i="17" l="1"/>
  <c r="J9" i="17"/>
  <c r="M9" i="17" s="1"/>
  <c r="N17" i="15"/>
  <c r="O17" i="15" s="1"/>
  <c r="A25" i="15"/>
  <c r="C25" i="15" s="1"/>
  <c r="F11" i="17" l="1"/>
  <c r="J10" i="17"/>
  <c r="M10" i="17" s="1"/>
  <c r="N21" i="15"/>
  <c r="E21" i="15"/>
  <c r="A29" i="15"/>
  <c r="C29" i="15" s="1"/>
  <c r="F12" i="17" l="1"/>
  <c r="J11" i="17"/>
  <c r="M11" i="17" s="1"/>
  <c r="N25" i="15"/>
  <c r="O25" i="15" s="1"/>
  <c r="E25" i="15"/>
  <c r="A33" i="15"/>
  <c r="C33" i="15" s="1"/>
  <c r="O21" i="15"/>
  <c r="F13" i="17" l="1"/>
  <c r="J13" i="17" s="1"/>
  <c r="M13" i="17" s="1"/>
  <c r="J12" i="17"/>
  <c r="M12" i="17" s="1"/>
  <c r="N29" i="15"/>
  <c r="O29" i="15" s="1"/>
  <c r="E29" i="15"/>
  <c r="A37" i="15"/>
  <c r="C37" i="15" s="1"/>
  <c r="C4" i="2"/>
  <c r="C5" i="2"/>
  <c r="C6" i="2"/>
  <c r="C7" i="2"/>
  <c r="C8" i="2"/>
  <c r="C9" i="2"/>
  <c r="C10" i="2"/>
  <c r="C11" i="2"/>
  <c r="C12" i="2"/>
  <c r="C13" i="2"/>
  <c r="C14" i="2"/>
  <c r="C15" i="2"/>
  <c r="C16" i="2"/>
  <c r="C3" i="2"/>
  <c r="A41" i="15" l="1"/>
  <c r="C41" i="15" s="1"/>
  <c r="N33" i="15"/>
  <c r="O33" i="15" s="1"/>
  <c r="E33" i="15"/>
  <c r="N37" i="15" l="1"/>
  <c r="E37" i="15"/>
  <c r="N41" i="15"/>
  <c r="O41" i="15" s="1"/>
  <c r="E41" i="15"/>
  <c r="N44" i="15" l="1"/>
  <c r="O37" i="15"/>
  <c r="O44" i="15" s="1"/>
</calcChain>
</file>

<file path=xl/sharedStrings.xml><?xml version="1.0" encoding="utf-8"?>
<sst xmlns="http://schemas.openxmlformats.org/spreadsheetml/2006/main" count="437" uniqueCount="171">
  <si>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</si>
  <si>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</si>
  <si>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</si>
  <si>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</si>
  <si>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</si>
  <si>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</si>
  <si>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</si>
  <si>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</si>
  <si>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</si>
  <si>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</si>
  <si>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</si>
  <si>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</si>
  <si>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</si>
  <si>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</si>
  <si>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</si>
  <si>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</si>
  <si>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</si>
  <si>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</si>
  <si>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</si>
  <si>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</si>
  <si>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</si>
  <si>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</si>
  <si>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</si>
  <si>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DY1 (Apr 2015-Mar 2016)</t>
  </si>
  <si>
    <t>DY2 (Apr 2016-Mar 2017)</t>
  </si>
  <si>
    <t>DY3 (Apr 2017-Mar 2018)</t>
  </si>
  <si>
    <t>DY4 (Apr 2018-Mar 2019)</t>
  </si>
  <si>
    <t>DY5 (Apr 2019-Mar 2020)</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</si>
  <si>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</si>
  <si>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</si>
  <si>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</si>
  <si>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</si>
  <si>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</si>
  <si>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</si>
  <si>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</si>
  <si>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</si>
  <si>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</si>
  <si>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</si>
  <si>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</si>
  <si>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</si>
  <si>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</si>
  <si>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</si>
  <si>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</si>
  <si>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</si>
  <si>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</si>
  <si>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Primary C-Section (IQI #33)</t>
  </si>
  <si>
    <t>Avoidable Admissions</t>
  </si>
  <si>
    <t>Other nationally recognized measure</t>
  </si>
  <si>
    <t>Rural</t>
  </si>
  <si>
    <t>Non_Rural</t>
  </si>
  <si>
    <t>Measure</t>
  </si>
  <si>
    <t>Q2</t>
  </si>
  <si>
    <t>Q3</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</si>
  <si>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</si>
  <si>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</si>
  <si>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</si>
  <si>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</si>
  <si>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</si>
  <si>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</si>
  <si>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</si>
  <si>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</si>
  <si>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</si>
  <si>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</si>
  <si>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</si>
  <si>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</si>
  <si>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</si>
  <si>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</si>
  <si>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</si>
  <si>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</si>
  <si>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performance year and rolling quarter:</t>
  </si>
  <si>
    <t>Select annual rolling baseline year and quarter:</t>
  </si>
  <si>
    <t>Affinity</t>
  </si>
  <si>
    <t xml:space="preserve">United </t>
  </si>
  <si>
    <t>Brookdale Hospital - HealthFirst</t>
  </si>
  <si>
    <t>Brookdale Hospital - Affinity</t>
  </si>
  <si>
    <t>Expected Revenue Received from the DOH</t>
  </si>
  <si>
    <t>Actual Revenue Received for the Reporting Period</t>
  </si>
  <si>
    <t>Expected/Actual Revenue Variance</t>
  </si>
  <si>
    <t>Explanation of Variance Between Revenue Received and Total Performance Payments</t>
  </si>
  <si>
    <t>Total</t>
  </si>
  <si>
    <t>Select who the report is submitted to:</t>
  </si>
  <si>
    <t>VBP QIP Payment Table</t>
  </si>
  <si>
    <t>Revenue Received by the MCO from DOH</t>
  </si>
  <si>
    <t>Payments to Facility</t>
  </si>
  <si>
    <t>Facility 1</t>
  </si>
  <si>
    <t>Facility 2</t>
  </si>
  <si>
    <t>Facility 3</t>
  </si>
  <si>
    <t>Facility 4</t>
  </si>
  <si>
    <t>Facility 5</t>
  </si>
  <si>
    <t>Facility 6</t>
  </si>
  <si>
    <t>Facility 7</t>
  </si>
  <si>
    <t>Rural/Non-Rural</t>
  </si>
  <si>
    <t>Select Measure From List</t>
  </si>
  <si>
    <t>Total Payment to Facility</t>
  </si>
  <si>
    <t>Payment/Revenue Variance</t>
  </si>
  <si>
    <t>The following report template is to be used by MCOs to track VBP QIP payments made to facilities. In the case of variance between DOH-MCO payment and subsequent MCO-facility payment, this report should also be used to explain that variance. 
The MCO should perform the following steps to complete this form:
1)  Select the MCO filling out the report in cell G11.
2)  Seletc the Demonstration Year in G12.  
3)  Select the quarter being reported in cell G13.
4) Select whether the facility is rural or non-rural in column F.
5)  List the total VBP QIP dollar amount received by the MCO from the DOH for the DY under the 'Actual Revenue Received for the Reporting Period' (column G) for each facility.  
6)  Select the VBP QIP measures chosen by the facility in the dark orange cells (columns I - L) for each facility listed.
7)  List the VBP QIP payment amount paid out to the facility for each measure selected for its VBP QIP measures.
8)  Explain any variance between the payments received from DOH and payments made to each facility for the reporting period under the 'Explanation of Variance Between Revenue Received and Total Performance Payments'.  
When this document is completed, please send it to DOH via the email address: vbp_qip@health.ny.gov using the subject line 'VBP QIP Payment Reports'</t>
  </si>
  <si>
    <t>Select the MCO filling out the report:</t>
  </si>
  <si>
    <t xml:space="preserve">Rural </t>
  </si>
  <si>
    <t>Brookdale Hospital</t>
  </si>
  <si>
    <t>Nassau University Medical Center</t>
  </si>
  <si>
    <t>Health and Hospitals Corp.</t>
  </si>
  <si>
    <t>Emblem Health (HIP)</t>
  </si>
  <si>
    <t>Column</t>
  </si>
  <si>
    <t>row</t>
  </si>
  <si>
    <t>DY2 Q1</t>
  </si>
  <si>
    <t>DY2 Q2</t>
  </si>
  <si>
    <t>DY2 Q3</t>
  </si>
  <si>
    <t>DY2 Q4</t>
  </si>
  <si>
    <t>Baseline</t>
  </si>
  <si>
    <t>Annual Rolling Average</t>
  </si>
  <si>
    <t>DY3 Q1</t>
  </si>
  <si>
    <t>Pass/Fail</t>
  </si>
  <si>
    <t>MY Ex. 1</t>
  </si>
  <si>
    <t>MY Ex. 2</t>
  </si>
  <si>
    <t>MY Ex. 3</t>
  </si>
  <si>
    <t>MY Ex. 4</t>
  </si>
  <si>
    <t>MY Ex. 5</t>
  </si>
  <si>
    <t>MY Ex. 6</t>
  </si>
  <si>
    <t>MY Ex. 7</t>
  </si>
  <si>
    <t>MY Ex. 8</t>
  </si>
  <si>
    <t>MY Ex. 9</t>
  </si>
  <si>
    <t>MY Ex. 10</t>
  </si>
  <si>
    <t>Index Reference</t>
  </si>
  <si>
    <t>BASELINE QUARTER</t>
  </si>
  <si>
    <t>ANNUAL BASELINE YEAR</t>
  </si>
  <si>
    <t>Maintained or Improved</t>
  </si>
  <si>
    <t>Less_Than_100</t>
  </si>
  <si>
    <t>Greater_Than_100</t>
  </si>
  <si>
    <t>Alternative Measure</t>
  </si>
  <si>
    <t>Select Current Period</t>
  </si>
  <si>
    <t>Select Current Quarter Result</t>
  </si>
  <si>
    <t>Prior Period Rolling Average</t>
  </si>
  <si>
    <t>Current Period Rolling Average</t>
  </si>
  <si>
    <t>Yes</t>
  </si>
  <si>
    <t>No</t>
  </si>
  <si>
    <t>Number of Measures Maintained or Improved</t>
  </si>
  <si>
    <t xml:space="preserve">Percent of Award Earned </t>
  </si>
  <si>
    <t>Number of Licensed Beds:</t>
  </si>
  <si>
    <t xml:space="preserve"> Performance Award Earned in Quarter</t>
  </si>
  <si>
    <t>Percentage of Award Earned</t>
  </si>
  <si>
    <t>Unearned Performance Award in Quarter</t>
  </si>
  <si>
    <t>Q1 (Apr - Jun)</t>
  </si>
  <si>
    <t>Q2 (Jul - Sep)</t>
  </si>
  <si>
    <t>Q4 (Jan - Mar)</t>
  </si>
  <si>
    <t>Q3 (Oct - Dec)</t>
  </si>
  <si>
    <t xml:space="preserve">Footnote:  </t>
  </si>
  <si>
    <t>Less Than 100 Beds</t>
  </si>
  <si>
    <t>Greater Than 100 Beds</t>
  </si>
  <si>
    <t>Alternative Measure, If Applicable</t>
  </si>
  <si>
    <t>Numerator</t>
  </si>
  <si>
    <t>Denominator</t>
  </si>
  <si>
    <t>CAUTI Rate per 10,000 Patient Days (Population Rate)</t>
  </si>
  <si>
    <t>CLABSI per 10,000 Patient Days (Population Rate)</t>
  </si>
  <si>
    <t>CLABSI per Device Days</t>
  </si>
  <si>
    <t>CAUTI Rate per Device Days</t>
  </si>
  <si>
    <t xml:space="preserve">Numerator </t>
  </si>
  <si>
    <t>Correction</t>
  </si>
  <si>
    <t>Final</t>
  </si>
  <si>
    <t>Pressure Ulcer Rate, Stage II or higher</t>
  </si>
  <si>
    <t>Jamaica Hospital</t>
  </si>
  <si>
    <t>Potential P4P Award Available in Quarter</t>
  </si>
  <si>
    <t>Facility - MCO EP QIP Quarterly Performance Report</t>
  </si>
  <si>
    <t>Measures Maintained or Improved</t>
  </si>
  <si>
    <r>
      <rPr>
        <vertAlign val="superscript"/>
        <sz val="11"/>
        <color theme="1"/>
        <rFont val="Arial"/>
        <family val="2"/>
      </rPr>
      <t>1</t>
    </r>
    <r>
      <rPr>
        <sz val="11"/>
        <color theme="1"/>
        <rFont val="Arial"/>
        <family val="2"/>
      </rPr>
      <t xml:space="preserve">For measures based on median time or percent complete, enter the median time for the entire rolling year in the numerator column in the most recent quarter.  Enter NA in the denomintor column in the same quarter.  All other numerator and denominator cells can be left blank.     </t>
    </r>
  </si>
  <si>
    <r>
      <t>Numerator</t>
    </r>
    <r>
      <rPr>
        <vertAlign val="superscript"/>
        <sz val="11"/>
        <color theme="1"/>
        <rFont val="Arial"/>
        <family val="2"/>
      </rPr>
      <t>1</t>
    </r>
  </si>
  <si>
    <r>
      <t>Denominator</t>
    </r>
    <r>
      <rPr>
        <vertAlign val="superscript"/>
        <sz val="11"/>
        <color theme="1"/>
        <rFont val="Arial"/>
        <family val="2"/>
      </rPr>
      <t>1</t>
    </r>
  </si>
  <si>
    <r>
      <rPr>
        <vertAlign val="superscript"/>
        <sz val="11"/>
        <color theme="1"/>
        <rFont val="Arial"/>
        <family val="2"/>
      </rPr>
      <t>2</t>
    </r>
    <r>
      <rPr>
        <sz val="11"/>
        <color theme="1"/>
        <rFont val="Arial"/>
        <family val="2"/>
      </rPr>
      <t xml:space="preserve">When entering results for an alternative measure please include any adjustments in the denominator.  For example, if your alternative measure is calculated per 100 discharges divide the total number of discharges by 100 prior to entering the results in the denominator cells.  </t>
    </r>
  </si>
  <si>
    <t>Empire BlueCross BlueShield HealthPlus</t>
  </si>
  <si>
    <t xml:space="preserve">Reporting on performance of P4P quality measures is a critical part of EP QIP starting in DY3. Quarterly award dollars based on performance of quality measures will start in DY3 Q3.  The DY3 Q3 payment is tied to performance in DY2 Q4 (April 2016 – March 2017); however, this performance period is currently underway.  Facilities will earn the DY3 Q3 payment by reporting baselines for all of its selected EP QIP P4P measures to their paired MCO on time.  In the next quarter, DY3 Q4, to receive P4P payments, facilities must demonstrate they have maintained or improved their P4P quality measures’ rolling annual results for DY3 Q1 compared to the rolling annual results for these same measures in DY2 Q4 (baseline).  VBP QIP partners should keep in mind that although performance is measured on a quarterly basis, VBP QIP payments are still expected to be paid out on a monthly basis.  
The figure below outlines P4P activities that should take place during DY3 related to QIT. Participants should note that there are P4P activities, such as data collection, data review, etc., that are tied to payments in future years that should take place in DY3. Additionally, some payments in DY4 are tied to measurement periods in DY3. </t>
  </si>
  <si>
    <t>EP QIP Award Example</t>
  </si>
  <si>
    <r>
      <t xml:space="preserve">The purpose of this report is to document a facilities quarterly performance results for their EP-QIP measures.  
This document should be filled out by the facility and provided to their paired MCO quarterly.  
All cells which require input are highlighted in gold.  Cells highlighted in grey do not require any input.  
1) Select the Facility filling out the report in cell E13. 
2) Select the MCO the report is being provided to in cell E14.
3) Select the number of licensed beds the facility operates in cell E15.
4) Select the measurement period (demonstration year) and associated measurement quarter from the drop down menus in the cells labeled "Select Current Period" and "Select Current Quarter Result"  in rows 17 and 18 respectively from column F through I.     
5) Select the Facilities six performance measures from the drop down menu in column D rows 20 - 25.
6) Specify any alternative measures selected as applicable in column E.  
7) Input the performance data for each measure in their respective columns (F - M) for each quarter within the measurement period in rows 20 - 25.  The spreadsheet will automatically calculate the rolling average.  For measures based on median time enter the median time for the entire the rolling year in the numerator column in the most recent quarter.  Enter NA in the denomintor column in the same quarter.  All other numerator and denominator cells can be left blank.     
8) Input the baseline rolling average for each measure in column O rows 20 - 25.
9) Indicate if the current period rolling average in column N has improved or maintained relative to the baseline rolling average in column O using the drop down menu in column P.  
</t>
    </r>
    <r>
      <rPr>
        <vertAlign val="superscript"/>
        <sz val="11"/>
        <rFont val="Arial"/>
        <family val="2"/>
      </rPr>
      <t>1</t>
    </r>
    <r>
      <rPr>
        <sz val="11"/>
        <rFont val="Arial"/>
        <family val="2"/>
      </rPr>
      <t xml:space="preserve"> </t>
    </r>
    <r>
      <rPr>
        <i/>
        <sz val="11"/>
        <rFont val="Arial"/>
        <family val="2"/>
      </rPr>
      <t xml:space="preserve">Facility names have been provided on the "Measures" sheet.  In the event worksheet functionality does not work properly please copy the measures chosen from the "Measures" worksheet and paste into the column 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</si>
</sst>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quot;$&quot;#,##0.00;[Red]&quot;$&quot;#,##0.00"/>
  </numFmts>
  <fonts count="21" x14ac:knownFonts="1">
    <font>
      <sz val="11"/>
      <color theme="1"/>
      <name val="Calibri"/>
      <family val="2"/>
      <scheme val="minor"/>
    </font>
    <font>
      <b/>
      <sz val="8"/>
      <color rgb="FFFFFFFF"/>
      <name val="Arial"/>
      <family val="2"/>
    </font>
    <font>
      <sz val="8"/>
      <color theme="1"/>
      <name val="Arial"/>
      <family val="2"/>
    </font>
    <font>
      <sz val="7"/>
      <color theme="1"/>
      <name val="Arial"/>
      <family val="2"/>
    </font>
    <font>
      <sz val="11"/>
      <color theme="1"/>
      <name val="Arial"/>
      <family val="2"/>
    </font>
    <font>
      <sz val="6"/>
      <color theme="1"/>
      <name val="Arial"/>
      <family val="2"/>
    </font>
    <font>
      <sz val="11"/>
      <name val="Arial"/>
      <family val="2"/>
    </font>
    <font>
      <b/>
      <sz val="7"/>
      <name val="Arial"/>
      <family val="2"/>
    </font>
    <font>
      <b/>
      <sz val="7"/>
      <color theme="1"/>
      <name val="Arial"/>
      <family val="2"/>
    </font>
    <font>
      <sz val="11"/>
      <color theme="1"/>
      <name val="Calibri"/>
      <family val="2"/>
      <scheme val="minor"/>
    </font>
    <font>
      <b/>
      <sz val="8"/>
      <color theme="1"/>
      <name val="Arial"/>
      <family val="2"/>
    </font>
    <font>
      <sz val="8"/>
      <name val="Arial"/>
      <family val="2"/>
    </font>
    <font>
      <sz val="9"/>
      <name val="Arial"/>
      <family val="2"/>
    </font>
    <font>
      <b/>
      <sz val="11"/>
      <color theme="1"/>
      <name val="Arial"/>
      <family val="2"/>
    </font>
    <font>
      <b/>
      <sz val="11"/>
      <color theme="1"/>
      <name val="Calibri"/>
      <family val="2"/>
      <scheme val="minor"/>
    </font>
    <font>
      <b/>
      <sz val="9"/>
      <color theme="1"/>
      <name val="Arial"/>
      <family val="2"/>
    </font>
    <font>
      <sz val="9"/>
      <color theme="1"/>
      <name val="Arial"/>
      <family val="2"/>
    </font>
    <font>
      <sz val="9"/>
      <color theme="1"/>
      <name val="Calibri"/>
      <family val="2"/>
      <scheme val="minor"/>
    </font>
    <font>
      <vertAlign val="superscript"/>
      <sz val="11"/>
      <name val="Arial"/>
      <family val="2"/>
    </font>
    <font>
      <i/>
      <sz val="11"/>
      <name val="Arial"/>
      <family val="2"/>
    </font>
    <font>
      <vertAlign val="superscript"/>
      <sz val="11"/>
      <color theme="1"/>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ABABFF"/>
        <bgColor indexed="64"/>
      </patternFill>
    </fill>
    <fill>
      <patternFill patternType="solid">
        <fgColor rgb="FFFFAD5B"/>
        <bgColor indexed="64"/>
      </patternFill>
    </fill>
    <fill>
      <patternFill patternType="solid">
        <fgColor rgb="FFFFE0C1"/>
        <bgColor indexed="64"/>
      </patternFill>
    </fill>
    <fill>
      <patternFill patternType="solid">
        <fgColor theme="3"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54">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xf numFmtId="0" fontId="4" fillId="4" borderId="1" xfId="0" applyFont="1" applyFill="1" applyBorder="1" applyAlignment="1" applyProtection="1">
      <alignment horizontal="center"/>
    </xf>
    <xf numFmtId="164" fontId="0" fillId="0" borderId="0" xfId="0" applyNumberFormat="1"/>
    <xf numFmtId="0" fontId="3" fillId="7" borderId="1" xfId="0" applyFont="1" applyFill="1" applyBorder="1" applyAlignment="1" applyProtection="1">
      <alignment horizontal="center" vertical="center" wrapText="1"/>
    </xf>
    <xf numFmtId="4" fontId="3" fillId="7" borderId="12" xfId="0" applyNumberFormat="1" applyFont="1" applyFill="1" applyBorder="1" applyAlignment="1" applyProtection="1">
      <alignment horizontal="center" vertical="center" wrapText="1"/>
      <protection locked="0"/>
    </xf>
    <xf numFmtId="4" fontId="3" fillId="6" borderId="12" xfId="0" applyNumberFormat="1"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xf>
    <xf numFmtId="165" fontId="3" fillId="0" borderId="2" xfId="0" applyNumberFormat="1" applyFont="1" applyBorder="1" applyAlignment="1" applyProtection="1">
      <alignment vertical="center" wrapText="1"/>
    </xf>
    <xf numFmtId="165" fontId="3" fillId="0" borderId="1" xfId="0" applyNumberFormat="1" applyFont="1" applyBorder="1" applyAlignment="1" applyProtection="1">
      <alignment vertical="center"/>
      <protection locked="0"/>
    </xf>
    <xf numFmtId="165" fontId="3" fillId="5" borderId="1" xfId="0" applyNumberFormat="1" applyFont="1" applyFill="1" applyBorder="1" applyAlignment="1" applyProtection="1">
      <alignment vertical="center"/>
      <protection locked="0"/>
    </xf>
    <xf numFmtId="165" fontId="3" fillId="0" borderId="1" xfId="0" applyNumberFormat="1" applyFont="1" applyBorder="1" applyAlignment="1" applyProtection="1">
      <alignment vertical="center" wrapText="1"/>
      <protection locked="0"/>
    </xf>
    <xf numFmtId="166" fontId="7" fillId="5" borderId="1" xfId="0" applyNumberFormat="1" applyFont="1" applyFill="1" applyBorder="1" applyAlignment="1" applyProtection="1">
      <alignment vertical="center" wrapText="1"/>
    </xf>
    <xf numFmtId="4" fontId="3" fillId="6" borderId="1" xfId="0" applyNumberFormat="1" applyFont="1" applyFill="1" applyBorder="1" applyAlignment="1" applyProtection="1">
      <alignment horizontal="center" vertical="center" wrapText="1"/>
    </xf>
    <xf numFmtId="165" fontId="8" fillId="5" borderId="1" xfId="0" applyNumberFormat="1" applyFont="1" applyFill="1" applyBorder="1" applyAlignment="1" applyProtection="1">
      <alignment vertical="center"/>
    </xf>
    <xf numFmtId="0" fontId="4" fillId="4" borderId="1" xfId="0" applyFont="1" applyFill="1" applyBorder="1" applyAlignment="1" applyProtection="1">
      <alignment horizontal="center"/>
      <protection locked="0"/>
    </xf>
    <xf numFmtId="4" fontId="3" fillId="7" borderId="12" xfId="0" applyNumberFormat="1" applyFont="1" applyFill="1" applyBorder="1" applyAlignment="1" applyProtection="1">
      <alignment horizontal="center" vertical="center" wrapText="1"/>
    </xf>
    <xf numFmtId="0" fontId="2" fillId="0" borderId="0" xfId="0" applyFont="1" applyProtection="1"/>
    <xf numFmtId="0" fontId="5" fillId="0" borderId="0" xfId="0" applyFont="1" applyProtection="1"/>
    <xf numFmtId="0" fontId="3" fillId="0" borderId="0" xfId="0" applyFont="1" applyProtection="1"/>
    <xf numFmtId="0" fontId="4" fillId="4" borderId="1" xfId="0" applyFont="1" applyFill="1" applyBorder="1" applyAlignment="1" applyProtection="1">
      <alignment wrapText="1"/>
      <protection locked="0"/>
    </xf>
    <xf numFmtId="0" fontId="4" fillId="0" borderId="0" xfId="0" applyFont="1" applyFill="1" applyAlignment="1" applyProtection="1">
      <alignment horizontal="left"/>
    </xf>
    <xf numFmtId="0" fontId="4" fillId="0" borderId="0" xfId="0" applyFont="1" applyFill="1" applyAlignment="1" applyProtection="1">
      <alignment horizontal="right"/>
    </xf>
    <xf numFmtId="0" fontId="10" fillId="0" borderId="0" xfId="0" applyFont="1" applyProtection="1"/>
    <xf numFmtId="4" fontId="2" fillId="0" borderId="0" xfId="0" applyNumberFormat="1" applyFont="1" applyProtection="1"/>
    <xf numFmtId="0" fontId="11" fillId="0" borderId="0" xfId="0" applyFont="1" applyBorder="1" applyAlignment="1" applyProtection="1">
      <alignment vertical="center" wrapText="1"/>
    </xf>
    <xf numFmtId="0" fontId="3" fillId="0" borderId="0" xfId="0" applyFont="1" applyAlignment="1" applyProtection="1">
      <alignment horizontal="left"/>
    </xf>
    <xf numFmtId="0" fontId="3" fillId="0" borderId="0" xfId="0" applyFont="1" applyAlignment="1" applyProtection="1">
      <alignment horizontal="right"/>
    </xf>
    <xf numFmtId="4" fontId="3" fillId="0" borderId="0" xfId="0" applyNumberFormat="1" applyFont="1" applyProtection="1"/>
    <xf numFmtId="4" fontId="5" fillId="0" borderId="0" xfId="0" applyNumberFormat="1" applyFont="1" applyProtection="1"/>
    <xf numFmtId="4" fontId="5" fillId="0" borderId="0" xfId="0" applyNumberFormat="1" applyFont="1" applyProtection="1">
      <protection locked="0"/>
    </xf>
    <xf numFmtId="0" fontId="5" fillId="0" borderId="0" xfId="0" applyFont="1" applyProtection="1">
      <protection locked="0"/>
    </xf>
    <xf numFmtId="0" fontId="0" fillId="0" borderId="0" xfId="0" applyFont="1"/>
    <xf numFmtId="0" fontId="0" fillId="0" borderId="0" xfId="0" applyFont="1" applyFill="1" applyBorder="1" applyAlignment="1">
      <alignment vertical="center" wrapText="1"/>
    </xf>
    <xf numFmtId="0" fontId="0" fillId="0" borderId="18" xfId="0" applyBorder="1"/>
    <xf numFmtId="0" fontId="0" fillId="0" borderId="19" xfId="0" applyBorder="1"/>
    <xf numFmtId="0" fontId="4" fillId="0" borderId="20" xfId="0" applyFont="1" applyBorder="1" applyProtection="1"/>
    <xf numFmtId="0" fontId="4" fillId="0" borderId="8" xfId="0" applyFont="1" applyBorder="1" applyProtection="1"/>
    <xf numFmtId="0" fontId="4" fillId="0" borderId="21" xfId="0" applyFont="1" applyBorder="1" applyProtection="1"/>
    <xf numFmtId="0" fontId="4" fillId="0" borderId="6" xfId="0" applyFont="1" applyBorder="1" applyProtection="1"/>
    <xf numFmtId="0" fontId="2" fillId="9" borderId="0" xfId="0" applyFont="1" applyFill="1" applyProtection="1"/>
    <xf numFmtId="0" fontId="5" fillId="9" borderId="0" xfId="0" applyFont="1" applyFill="1" applyProtection="1"/>
    <xf numFmtId="0" fontId="4" fillId="9" borderId="0" xfId="0" applyFont="1" applyFill="1" applyProtection="1"/>
    <xf numFmtId="0" fontId="6" fillId="9" borderId="0" xfId="0" applyFont="1" applyFill="1" applyBorder="1" applyAlignment="1" applyProtection="1">
      <alignment vertical="center" wrapText="1"/>
    </xf>
    <xf numFmtId="0" fontId="5" fillId="9" borderId="0" xfId="0" applyFont="1" applyFill="1" applyBorder="1" applyAlignment="1" applyProtection="1">
      <alignment horizontal="left" vertical="center" wrapText="1"/>
    </xf>
    <xf numFmtId="0" fontId="3" fillId="9" borderId="0" xfId="0" applyFont="1" applyFill="1" applyProtection="1"/>
    <xf numFmtId="0" fontId="5" fillId="9" borderId="0" xfId="0" applyFont="1" applyFill="1" applyBorder="1" applyProtection="1"/>
    <xf numFmtId="0" fontId="5" fillId="9" borderId="10" xfId="0" applyFont="1" applyFill="1" applyBorder="1" applyProtection="1"/>
    <xf numFmtId="0" fontId="3" fillId="9" borderId="2" xfId="0" applyFont="1" applyFill="1" applyBorder="1" applyAlignment="1" applyProtection="1">
      <alignment vertical="center" wrapText="1"/>
    </xf>
    <xf numFmtId="0" fontId="5" fillId="9" borderId="0" xfId="0" applyFont="1" applyFill="1" applyAlignment="1" applyProtection="1">
      <alignment vertical="center"/>
    </xf>
    <xf numFmtId="0" fontId="4" fillId="9" borderId="0" xfId="0" applyFont="1" applyFill="1" applyAlignment="1" applyProtection="1">
      <alignment horizontal="right"/>
    </xf>
    <xf numFmtId="0" fontId="13" fillId="9" borderId="0" xfId="0" applyFont="1" applyFill="1" applyProtection="1"/>
    <xf numFmtId="0" fontId="4" fillId="4" borderId="1" xfId="0" applyFont="1" applyFill="1" applyBorder="1" applyAlignment="1" applyProtection="1">
      <alignment horizontal="center"/>
      <protection locked="0"/>
    </xf>
    <xf numFmtId="0" fontId="4" fillId="4"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xf>
    <xf numFmtId="0" fontId="4" fillId="9" borderId="10" xfId="0" applyFont="1" applyFill="1" applyBorder="1" applyAlignment="1" applyProtection="1">
      <alignment vertical="center"/>
    </xf>
    <xf numFmtId="0" fontId="5" fillId="9" borderId="0" xfId="0" applyFont="1" applyFill="1" applyAlignment="1" applyProtection="1">
      <alignment horizontal="right" vertical="center"/>
    </xf>
    <xf numFmtId="2" fontId="4" fillId="4" borderId="1" xfId="0" applyNumberFormat="1" applyFont="1" applyFill="1" applyBorder="1" applyAlignment="1" applyProtection="1">
      <alignment horizontal="center" vertical="center" wrapText="1"/>
      <protection locked="0"/>
    </xf>
    <xf numFmtId="2" fontId="4" fillId="8" borderId="1" xfId="0" applyNumberFormat="1" applyFont="1" applyFill="1" applyBorder="1" applyAlignment="1" applyProtection="1">
      <alignment horizontal="center" vertical="center" wrapText="1"/>
      <protection locked="0"/>
    </xf>
    <xf numFmtId="0" fontId="15" fillId="0" borderId="0" xfId="0" applyFont="1" applyAlignment="1">
      <alignment horizontal="center"/>
    </xf>
    <xf numFmtId="0" fontId="16" fillId="0" borderId="0" xfId="0" applyFont="1"/>
    <xf numFmtId="0" fontId="17" fillId="0" borderId="0" xfId="0" applyFont="1"/>
    <xf numFmtId="0" fontId="14" fillId="0" borderId="0" xfId="0" applyFont="1" applyAlignment="1">
      <alignment horizontal="center"/>
    </xf>
    <xf numFmtId="0" fontId="4" fillId="9" borderId="0" xfId="0" applyFont="1" applyFill="1" applyBorder="1" applyAlignment="1" applyProtection="1">
      <alignment horizontal="center"/>
      <protection locked="0"/>
    </xf>
    <xf numFmtId="0" fontId="0" fillId="0" borderId="0" xfId="0" applyFont="1" applyAlignment="1"/>
    <xf numFmtId="0" fontId="2" fillId="0" borderId="0" xfId="0" applyFont="1" applyFill="1"/>
    <xf numFmtId="0" fontId="4" fillId="9" borderId="0" xfId="0" applyFont="1" applyFill="1" applyAlignment="1" applyProtection="1">
      <alignment vertical="center"/>
    </xf>
    <xf numFmtId="0" fontId="5" fillId="9" borderId="0" xfId="0" applyFont="1" applyFill="1" applyAlignment="1" applyProtection="1">
      <alignment horizontal="center" vertical="center"/>
    </xf>
    <xf numFmtId="0" fontId="4" fillId="8" borderId="32" xfId="0" applyFont="1" applyFill="1" applyBorder="1" applyAlignment="1" applyProtection="1">
      <alignment horizontal="center" wrapText="1"/>
    </xf>
    <xf numFmtId="0" fontId="4" fillId="8" borderId="15" xfId="0" applyFont="1" applyFill="1" applyBorder="1" applyAlignment="1" applyProtection="1">
      <alignment horizontal="center"/>
    </xf>
    <xf numFmtId="0" fontId="4" fillId="8" borderId="14" xfId="0" applyFont="1" applyFill="1" applyBorder="1" applyAlignment="1" applyProtection="1">
      <alignment horizontal="center"/>
    </xf>
    <xf numFmtId="9" fontId="4" fillId="8" borderId="15" xfId="0" applyNumberFormat="1" applyFont="1" applyFill="1" applyBorder="1" applyAlignment="1" applyProtection="1">
      <alignment horizontal="center"/>
    </xf>
    <xf numFmtId="0" fontId="4" fillId="8" borderId="14" xfId="0" applyFont="1" applyFill="1" applyBorder="1" applyAlignment="1" applyProtection="1">
      <alignment horizontal="center" vertical="center"/>
    </xf>
    <xf numFmtId="9" fontId="4" fillId="8" borderId="15" xfId="0" applyNumberFormat="1" applyFont="1" applyFill="1" applyBorder="1" applyAlignment="1" applyProtection="1">
      <alignment horizontal="center" vertical="center"/>
    </xf>
    <xf numFmtId="0" fontId="4" fillId="8" borderId="16" xfId="0" applyFont="1" applyFill="1" applyBorder="1" applyAlignment="1" applyProtection="1">
      <alignment horizontal="center"/>
    </xf>
    <xf numFmtId="9" fontId="4" fillId="8" borderId="17" xfId="0" applyNumberFormat="1" applyFont="1" applyFill="1" applyBorder="1" applyAlignment="1" applyProtection="1">
      <alignment horizontal="center"/>
    </xf>
    <xf numFmtId="0" fontId="0" fillId="9" borderId="0" xfId="0" applyFill="1"/>
    <xf numFmtId="6" fontId="4" fillId="8" borderId="19" xfId="0" applyNumberFormat="1" applyFont="1" applyFill="1" applyBorder="1" applyAlignment="1" applyProtection="1">
      <alignment horizontal="center" vertical="center"/>
      <protection hidden="1"/>
    </xf>
    <xf numFmtId="9" fontId="4" fillId="8" borderId="8" xfId="1" applyFont="1" applyFill="1" applyBorder="1" applyAlignment="1" applyProtection="1">
      <alignment horizontal="center" vertical="center"/>
      <protection hidden="1"/>
    </xf>
    <xf numFmtId="6" fontId="4" fillId="8" borderId="8" xfId="0" applyNumberFormat="1" applyFont="1" applyFill="1" applyBorder="1" applyAlignment="1" applyProtection="1">
      <alignment horizontal="center" vertical="center"/>
      <protection hidden="1"/>
    </xf>
    <xf numFmtId="6" fontId="4" fillId="8" borderId="6" xfId="0" applyNumberFormat="1" applyFont="1" applyFill="1" applyBorder="1" applyAlignment="1" applyProtection="1">
      <alignment horizontal="center"/>
    </xf>
    <xf numFmtId="0" fontId="0" fillId="9" borderId="0" xfId="0" applyFill="1" applyAlignment="1">
      <alignment vertical="top" wrapText="1"/>
    </xf>
    <xf numFmtId="0" fontId="0" fillId="9" borderId="0" xfId="0" applyFill="1" applyBorder="1" applyAlignment="1">
      <alignment vertical="top" wrapTex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xf>
    <xf numFmtId="0" fontId="4" fillId="9" borderId="0" xfId="0" applyFont="1" applyFill="1" applyBorder="1" applyAlignment="1" applyProtection="1">
      <alignment vertical="center"/>
    </xf>
    <xf numFmtId="0" fontId="4" fillId="4" borderId="1" xfId="0" applyNumberFormat="1" applyFont="1" applyFill="1" applyBorder="1" applyAlignment="1" applyProtection="1">
      <alignment horizontal="center" vertical="center" wrapText="1"/>
      <protection locked="0"/>
    </xf>
    <xf numFmtId="0" fontId="4" fillId="9" borderId="0" xfId="0" applyFont="1" applyFill="1" applyBorder="1" applyAlignment="1" applyProtection="1">
      <alignment horizontal="center" vertical="center"/>
    </xf>
    <xf numFmtId="0" fontId="4" fillId="8" borderId="39"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6" fillId="9" borderId="22" xfId="0" applyFont="1" applyFill="1" applyBorder="1" applyAlignment="1" applyProtection="1">
      <alignment horizontal="left" vertical="center" wrapText="1"/>
    </xf>
    <xf numFmtId="0" fontId="6" fillId="9" borderId="23" xfId="0" applyFont="1" applyFill="1" applyBorder="1" applyAlignment="1" applyProtection="1">
      <alignment horizontal="left" vertical="center" wrapText="1"/>
    </xf>
    <xf numFmtId="0" fontId="6" fillId="9" borderId="24"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xf>
    <xf numFmtId="0" fontId="6" fillId="9" borderId="0" xfId="0" applyFont="1" applyFill="1" applyBorder="1" applyAlignment="1" applyProtection="1">
      <alignment horizontal="left" vertical="center" wrapText="1"/>
    </xf>
    <xf numFmtId="0" fontId="6" fillId="9" borderId="26" xfId="0" applyFont="1" applyFill="1" applyBorder="1" applyAlignment="1" applyProtection="1">
      <alignment horizontal="left" vertical="center" wrapText="1"/>
    </xf>
    <xf numFmtId="0" fontId="6" fillId="9" borderId="27" xfId="0" applyFont="1" applyFill="1" applyBorder="1" applyAlignment="1" applyProtection="1">
      <alignment horizontal="left" vertical="center" wrapText="1"/>
    </xf>
    <xf numFmtId="0" fontId="6" fillId="9" borderId="28" xfId="0" applyFont="1" applyFill="1" applyBorder="1" applyAlignment="1" applyProtection="1">
      <alignment horizontal="left" vertical="center" wrapText="1"/>
    </xf>
    <xf numFmtId="0" fontId="6" fillId="9" borderId="29" xfId="0" applyFont="1" applyFill="1" applyBorder="1" applyAlignment="1" applyProtection="1">
      <alignment horizontal="left" vertical="center" wrapText="1"/>
    </xf>
    <xf numFmtId="0" fontId="4" fillId="9" borderId="0" xfId="0" applyFont="1" applyFill="1" applyBorder="1" applyAlignment="1" applyProtection="1">
      <alignment horizontal="right" vertical="center"/>
    </xf>
    <xf numFmtId="0" fontId="13" fillId="8" borderId="30" xfId="0" applyFont="1" applyFill="1" applyBorder="1" applyAlignment="1" applyProtection="1">
      <alignment horizontal="center"/>
    </xf>
    <xf numFmtId="0" fontId="13" fillId="8" borderId="31" xfId="0" applyFont="1" applyFill="1" applyBorder="1" applyAlignment="1" applyProtection="1">
      <alignment horizontal="center"/>
    </xf>
    <xf numFmtId="0" fontId="4" fillId="8" borderId="35"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3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8" borderId="37" xfId="0" applyFont="1" applyFill="1" applyBorder="1" applyAlignment="1" applyProtection="1">
      <alignment horizontal="right" vertical="center"/>
    </xf>
    <xf numFmtId="0" fontId="4" fillId="8" borderId="38" xfId="0" applyFont="1" applyFill="1" applyBorder="1" applyAlignment="1" applyProtection="1">
      <alignment horizontal="right" vertical="center"/>
    </xf>
    <xf numFmtId="0" fontId="4" fillId="8" borderId="18" xfId="0" applyFont="1" applyFill="1" applyBorder="1" applyAlignment="1" applyProtection="1">
      <alignment horizontal="right" vertical="center"/>
      <protection hidden="1"/>
    </xf>
    <xf numFmtId="0" fontId="4" fillId="8" borderId="33" xfId="0" applyFont="1" applyFill="1" applyBorder="1" applyAlignment="1" applyProtection="1">
      <alignment horizontal="right" vertical="center"/>
      <protection hidden="1"/>
    </xf>
    <xf numFmtId="0" fontId="4" fillId="8" borderId="20" xfId="0" applyFont="1" applyFill="1" applyBorder="1" applyAlignment="1" applyProtection="1">
      <alignment horizontal="right" vertical="center"/>
      <protection hidden="1"/>
    </xf>
    <xf numFmtId="0" fontId="4" fillId="8" borderId="0" xfId="0" applyFont="1" applyFill="1" applyBorder="1" applyAlignment="1" applyProtection="1">
      <alignment horizontal="right" vertical="center"/>
      <protection hidden="1"/>
    </xf>
    <xf numFmtId="0" fontId="4" fillId="8" borderId="21" xfId="0" applyFont="1" applyFill="1" applyBorder="1" applyAlignment="1" applyProtection="1">
      <alignment horizontal="right"/>
    </xf>
    <xf numFmtId="0" fontId="4" fillId="8" borderId="34" xfId="0" applyFont="1" applyFill="1" applyBorder="1" applyAlignment="1" applyProtection="1">
      <alignment horizontal="right"/>
    </xf>
    <xf numFmtId="0" fontId="0" fillId="9" borderId="22" xfId="0" applyFill="1" applyBorder="1" applyAlignment="1">
      <alignment horizontal="left" vertical="top" wrapText="1"/>
    </xf>
    <xf numFmtId="0" fontId="0" fillId="9" borderId="23" xfId="0" applyFill="1" applyBorder="1" applyAlignment="1">
      <alignment horizontal="left" vertical="top" wrapText="1"/>
    </xf>
    <xf numFmtId="0" fontId="0" fillId="9" borderId="24" xfId="0" applyFill="1" applyBorder="1" applyAlignment="1">
      <alignment horizontal="left" vertical="top" wrapText="1"/>
    </xf>
    <xf numFmtId="0" fontId="0" fillId="9" borderId="25" xfId="0" applyFill="1" applyBorder="1" applyAlignment="1">
      <alignment horizontal="left" vertical="top" wrapText="1"/>
    </xf>
    <xf numFmtId="0" fontId="0" fillId="9" borderId="0" xfId="0" applyFill="1" applyBorder="1" applyAlignment="1">
      <alignment horizontal="left" vertical="top" wrapText="1"/>
    </xf>
    <xf numFmtId="0" fontId="0" fillId="9" borderId="26" xfId="0" applyFill="1" applyBorder="1" applyAlignment="1">
      <alignment horizontal="left" vertical="top" wrapText="1"/>
    </xf>
    <xf numFmtId="0" fontId="0" fillId="9" borderId="27" xfId="0" applyFill="1" applyBorder="1" applyAlignment="1">
      <alignment horizontal="left" vertical="top" wrapText="1"/>
    </xf>
    <xf numFmtId="0" fontId="0" fillId="9" borderId="28" xfId="0" applyFill="1" applyBorder="1" applyAlignment="1">
      <alignment horizontal="left" vertical="top" wrapText="1"/>
    </xf>
    <xf numFmtId="0" fontId="0" fillId="9" borderId="29" xfId="0" applyFill="1" applyBorder="1" applyAlignment="1">
      <alignment horizontal="left" vertical="top" wrapText="1"/>
    </xf>
    <xf numFmtId="4" fontId="3" fillId="6" borderId="2" xfId="0" applyNumberFormat="1" applyFont="1" applyFill="1" applyBorder="1" applyAlignment="1" applyProtection="1">
      <alignment horizontal="center"/>
    </xf>
    <xf numFmtId="4" fontId="3" fillId="6" borderId="11" xfId="0" applyNumberFormat="1" applyFont="1" applyFill="1" applyBorder="1" applyAlignment="1" applyProtection="1">
      <alignment horizontal="center"/>
    </xf>
    <xf numFmtId="4" fontId="3" fillId="6" borderId="12" xfId="0" applyNumberFormat="1" applyFont="1" applyFill="1" applyBorder="1" applyAlignment="1" applyProtection="1">
      <alignment horizontal="center"/>
    </xf>
    <xf numFmtId="4" fontId="3" fillId="7" borderId="2" xfId="0" applyNumberFormat="1" applyFont="1" applyFill="1" applyBorder="1" applyAlignment="1" applyProtection="1">
      <alignment horizontal="center" vertical="center" wrapText="1"/>
    </xf>
    <xf numFmtId="4" fontId="3" fillId="7" borderId="11" xfId="0" applyNumberFormat="1" applyFont="1" applyFill="1" applyBorder="1" applyAlignment="1" applyProtection="1">
      <alignment horizontal="center" vertical="center" wrapText="1"/>
    </xf>
    <xf numFmtId="4" fontId="3" fillId="7" borderId="12" xfId="0" applyNumberFormat="1"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12" fillId="0" borderId="0" xfId="0" applyFont="1" applyBorder="1" applyAlignment="1" applyProtection="1">
      <alignment horizontal="left" vertical="center" wrapText="1"/>
    </xf>
    <xf numFmtId="4" fontId="4" fillId="4" borderId="1" xfId="0"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Sheet1!$I$4:$I$13</c:f>
              <c:numCache>
                <c:formatCode>General</c:formatCode>
                <c:ptCount val="10"/>
                <c:pt idx="0">
                  <c:v>13</c:v>
                </c:pt>
                <c:pt idx="1">
                  <c:v>12.5</c:v>
                </c:pt>
                <c:pt idx="2">
                  <c:v>12</c:v>
                </c:pt>
                <c:pt idx="3">
                  <c:v>11.5</c:v>
                </c:pt>
                <c:pt idx="4">
                  <c:v>11</c:v>
                </c:pt>
                <c:pt idx="5">
                  <c:v>10.5</c:v>
                </c:pt>
                <c:pt idx="6">
                  <c:v>10</c:v>
                </c:pt>
                <c:pt idx="7">
                  <c:v>9.5</c:v>
                </c:pt>
                <c:pt idx="8">
                  <c:v>9</c:v>
                </c:pt>
                <c:pt idx="9">
                  <c:v>8.5</c:v>
                </c:pt>
              </c:numCache>
            </c:numRef>
          </c:cat>
          <c:val>
            <c:numRef>
              <c:f>Sheet1!$M$4:$M$13</c:f>
              <c:numCache>
                <c:formatCode>General</c:formatCode>
                <c:ptCount val="10"/>
                <c:pt idx="0">
                  <c:v>1.0714285714285714</c:v>
                </c:pt>
                <c:pt idx="1">
                  <c:v>1.0595238095238095</c:v>
                </c:pt>
                <c:pt idx="2">
                  <c:v>1.0476190476190477</c:v>
                </c:pt>
                <c:pt idx="3">
                  <c:v>1.0357142857142858</c:v>
                </c:pt>
                <c:pt idx="4">
                  <c:v>1.0238095238095237</c:v>
                </c:pt>
                <c:pt idx="5">
                  <c:v>1.0119047619047619</c:v>
                </c:pt>
                <c:pt idx="6">
                  <c:v>1</c:v>
                </c:pt>
                <c:pt idx="7">
                  <c:v>0.98809523809523814</c:v>
                </c:pt>
                <c:pt idx="8">
                  <c:v>0.97619047619047616</c:v>
                </c:pt>
                <c:pt idx="9">
                  <c:v>0.9642857142857143</c:v>
                </c:pt>
              </c:numCache>
            </c:numRef>
          </c:val>
          <c:extLst>
            <c:ext xmlns:c16="http://schemas.microsoft.com/office/drawing/2014/chart" uri="{C3380CC4-5D6E-409C-BE32-E72D297353CC}">
              <c16:uniqueId val="{00000000-46FA-4098-9436-BFDC1BB18F43}"/>
            </c:ext>
          </c:extLst>
        </c:ser>
        <c:dLbls>
          <c:showLegendKey val="0"/>
          <c:showVal val="0"/>
          <c:showCatName val="0"/>
          <c:showSerName val="0"/>
          <c:showPercent val="0"/>
          <c:showBubbleSize val="0"/>
        </c:dLbls>
        <c:gapWidth val="150"/>
        <c:axId val="499186824"/>
        <c:axId val="499196008"/>
      </c:barChart>
      <c:lineChart>
        <c:grouping val="standard"/>
        <c:varyColors val="0"/>
        <c:ser>
          <c:idx val="1"/>
          <c:order val="1"/>
          <c:spPr>
            <a:ln w="28575" cap="rnd">
              <a:solidFill>
                <a:schemeClr val="accent2"/>
              </a:solidFill>
              <a:round/>
            </a:ln>
            <a:effectLst/>
          </c:spPr>
          <c:marker>
            <c:symbol val="none"/>
          </c:marker>
          <c:val>
            <c:numRef>
              <c:f>Sheet1!$N$4:$N$13</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46FA-4098-9436-BFDC1BB18F43}"/>
            </c:ext>
          </c:extLst>
        </c:ser>
        <c:dLbls>
          <c:showLegendKey val="0"/>
          <c:showVal val="0"/>
          <c:showCatName val="0"/>
          <c:showSerName val="0"/>
          <c:showPercent val="0"/>
          <c:showBubbleSize val="0"/>
        </c:dLbls>
        <c:marker val="1"/>
        <c:smooth val="0"/>
        <c:axId val="499186824"/>
        <c:axId val="499196008"/>
      </c:lineChart>
      <c:catAx>
        <c:axId val="49918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96008"/>
        <c:crosses val="autoZero"/>
        <c:auto val="1"/>
        <c:lblAlgn val="ctr"/>
        <c:lblOffset val="100"/>
        <c:noMultiLvlLbl val="0"/>
      </c:catAx>
      <c:valAx>
        <c:axId val="499196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8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114300</xdr:rowOff>
    </xdr:from>
    <xdr:to>
      <xdr:col>17</xdr:col>
      <xdr:colOff>579733</xdr:colOff>
      <xdr:row>35</xdr:row>
      <xdr:rowOff>18467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5725" y="1962150"/>
          <a:ext cx="10333333" cy="46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1</xdr:row>
      <xdr:rowOff>28574</xdr:rowOff>
    </xdr:from>
    <xdr:to>
      <xdr:col>25</xdr:col>
      <xdr:colOff>504825</xdr:colOff>
      <xdr:row>20</xdr:row>
      <xdr:rowOff>171449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2"/>
  <sheetViews>
    <sheetView tabSelected="1" topLeftCell="C1" zoomScale="85" zoomScaleNormal="85" workbookViewId="0">
      <selection activeCell="L30" sqref="L30"/>
    </sheetView>
  </sheetViews>
  <sheetFormatPr defaultColWidth="9.140625" defaultRowHeight="8.25" x14ac:dyDescent="0.15"/>
  <cols>
    <col min="1" max="1" width="3.85546875" style="55" hidden="1" customWidth="1"/>
    <col min="2" max="2" width="4.85546875" style="55" hidden="1" customWidth="1"/>
    <col min="3" max="3" width="2.28515625" style="55" customWidth="1"/>
    <col min="4" max="4" width="47.5703125" style="55" customWidth="1"/>
    <col min="5" max="5" width="44" style="55" bestFit="1" customWidth="1"/>
    <col min="6" max="13" width="24" style="55" customWidth="1"/>
    <col min="14" max="16" width="17.28515625" style="55" customWidth="1"/>
    <col min="17" max="16384" width="9.140625" style="55"/>
  </cols>
  <sheetData>
    <row r="1" spans="4:12" ht="9.75" customHeight="1" x14ac:dyDescent="0.15"/>
    <row r="2" spans="4:12" ht="19.5" customHeight="1" x14ac:dyDescent="0.25">
      <c r="D2" s="65" t="s">
        <v>161</v>
      </c>
      <c r="E2" s="65"/>
    </row>
    <row r="3" spans="4:12" ht="15.75" customHeight="1" x14ac:dyDescent="0.2">
      <c r="I3" s="54"/>
    </row>
    <row r="4" spans="4:12" s="54" customFormat="1" ht="15" customHeight="1" x14ac:dyDescent="0.2">
      <c r="D4" s="107" t="s">
        <v>170</v>
      </c>
      <c r="E4" s="108"/>
      <c r="F4" s="108"/>
      <c r="G4" s="108"/>
      <c r="H4" s="109"/>
    </row>
    <row r="5" spans="4:12" ht="8.25" customHeight="1" x14ac:dyDescent="0.15">
      <c r="D5" s="110"/>
      <c r="E5" s="111"/>
      <c r="F5" s="111"/>
      <c r="G5" s="111"/>
      <c r="H5" s="112"/>
    </row>
    <row r="6" spans="4:12" ht="27.75" customHeight="1" x14ac:dyDescent="0.15">
      <c r="D6" s="110"/>
      <c r="E6" s="111"/>
      <c r="F6" s="111"/>
      <c r="G6" s="111"/>
      <c r="H6" s="112"/>
    </row>
    <row r="7" spans="4:12" ht="33" customHeight="1" x14ac:dyDescent="0.2">
      <c r="D7" s="110"/>
      <c r="E7" s="111"/>
      <c r="F7" s="111"/>
      <c r="G7" s="111"/>
      <c r="H7" s="112"/>
      <c r="I7" s="56"/>
      <c r="J7" s="56"/>
    </row>
    <row r="8" spans="4:12" ht="43.5" customHeight="1" x14ac:dyDescent="0.2">
      <c r="D8" s="110"/>
      <c r="E8" s="111"/>
      <c r="F8" s="111"/>
      <c r="G8" s="111"/>
      <c r="H8" s="112"/>
      <c r="I8" s="56"/>
      <c r="J8" s="56"/>
    </row>
    <row r="9" spans="4:12" ht="56.25" customHeight="1" x14ac:dyDescent="0.2">
      <c r="D9" s="110"/>
      <c r="E9" s="111"/>
      <c r="F9" s="111"/>
      <c r="G9" s="111"/>
      <c r="H9" s="112"/>
      <c r="I9" s="56"/>
      <c r="J9" s="56"/>
    </row>
    <row r="10" spans="4:12" ht="141.75" customHeight="1" x14ac:dyDescent="0.2">
      <c r="D10" s="113"/>
      <c r="E10" s="114"/>
      <c r="F10" s="114"/>
      <c r="G10" s="114"/>
      <c r="H10" s="115"/>
      <c r="I10" s="56"/>
      <c r="J10" s="56"/>
    </row>
    <row r="11" spans="4:12" ht="12.75" customHeight="1" x14ac:dyDescent="0.15">
      <c r="D11" s="57"/>
      <c r="E11" s="57"/>
      <c r="F11" s="57"/>
      <c r="G11" s="57"/>
      <c r="H11" s="57"/>
    </row>
    <row r="12" spans="4:12" ht="12.75" customHeight="1" x14ac:dyDescent="0.15">
      <c r="D12" s="58"/>
      <c r="E12" s="58"/>
      <c r="F12" s="58"/>
      <c r="G12" s="58"/>
      <c r="H12" s="59"/>
    </row>
    <row r="13" spans="4:12" ht="16.5" customHeight="1" x14ac:dyDescent="0.2">
      <c r="D13" s="64" t="s">
        <v>68</v>
      </c>
      <c r="E13" s="66"/>
      <c r="F13" s="77"/>
      <c r="H13" s="59"/>
    </row>
    <row r="14" spans="4:12" ht="16.5" customHeight="1" x14ac:dyDescent="0.2">
      <c r="D14" s="64" t="s">
        <v>80</v>
      </c>
      <c r="E14" s="66"/>
      <c r="F14" s="77"/>
      <c r="H14" s="59"/>
    </row>
    <row r="15" spans="4:12" ht="16.5" customHeight="1" x14ac:dyDescent="0.2">
      <c r="D15" s="64" t="s">
        <v>137</v>
      </c>
      <c r="E15" s="66"/>
      <c r="F15" s="77"/>
      <c r="H15" s="59"/>
    </row>
    <row r="16" spans="4:12" ht="13.5" customHeight="1" x14ac:dyDescent="0.15">
      <c r="D16" s="59"/>
      <c r="E16" s="59"/>
      <c r="F16" s="59"/>
      <c r="G16" s="59"/>
      <c r="H16" s="59"/>
      <c r="J16" s="60"/>
      <c r="L16" s="60"/>
    </row>
    <row r="17" spans="1:16" ht="33" customHeight="1" x14ac:dyDescent="0.15">
      <c r="D17" s="59"/>
      <c r="E17" s="59"/>
      <c r="F17" s="103" t="s">
        <v>129</v>
      </c>
      <c r="G17" s="104"/>
      <c r="H17" s="103" t="s">
        <v>129</v>
      </c>
      <c r="I17" s="104"/>
      <c r="J17" s="103" t="s">
        <v>129</v>
      </c>
      <c r="K17" s="104"/>
      <c r="L17" s="103" t="s">
        <v>129</v>
      </c>
      <c r="M17" s="104"/>
      <c r="N17" s="99"/>
      <c r="O17" s="60"/>
    </row>
    <row r="18" spans="1:16" ht="33" customHeight="1" x14ac:dyDescent="0.15">
      <c r="D18" s="119" t="s">
        <v>50</v>
      </c>
      <c r="E18" s="121" t="s">
        <v>148</v>
      </c>
      <c r="F18" s="105" t="s">
        <v>130</v>
      </c>
      <c r="G18" s="106"/>
      <c r="H18" s="105" t="s">
        <v>130</v>
      </c>
      <c r="I18" s="106"/>
      <c r="J18" s="105" t="s">
        <v>130</v>
      </c>
      <c r="K18" s="106"/>
      <c r="L18" s="105" t="s">
        <v>130</v>
      </c>
      <c r="M18" s="106"/>
      <c r="N18" s="69"/>
      <c r="O18" s="61"/>
    </row>
    <row r="19" spans="1:16" ht="28.5" x14ac:dyDescent="0.2">
      <c r="D19" s="120"/>
      <c r="E19" s="122"/>
      <c r="F19" s="98" t="s">
        <v>149</v>
      </c>
      <c r="G19" s="98" t="s">
        <v>150</v>
      </c>
      <c r="H19" s="98" t="s">
        <v>149</v>
      </c>
      <c r="I19" s="98" t="s">
        <v>150</v>
      </c>
      <c r="J19" s="98" t="s">
        <v>149</v>
      </c>
      <c r="K19" s="98" t="s">
        <v>150</v>
      </c>
      <c r="L19" s="98" t="s">
        <v>164</v>
      </c>
      <c r="M19" s="98" t="s">
        <v>165</v>
      </c>
      <c r="N19" s="68" t="s">
        <v>132</v>
      </c>
      <c r="O19" s="68" t="s">
        <v>131</v>
      </c>
      <c r="P19" s="97" t="s">
        <v>125</v>
      </c>
    </row>
    <row r="20" spans="1:16" ht="35.25" customHeight="1" x14ac:dyDescent="0.2">
      <c r="A20" s="55">
        <v>1</v>
      </c>
      <c r="B20" s="62" t="str">
        <f>_xlfn.IFNA(INDEX('[1]EIP (Draft) Pairings'!$C$22:$N$36,$A20,MATCH('EP-QIP Performance Table'!$E$13,'[1]EIP (Draft) Pairings'!$C$21:$N$21,0)),"")</f>
        <v/>
      </c>
      <c r="D20" s="34"/>
      <c r="E20" s="34"/>
      <c r="F20" s="100"/>
      <c r="G20" s="100"/>
      <c r="H20" s="100"/>
      <c r="I20" s="100"/>
      <c r="J20" s="100"/>
      <c r="K20" s="100"/>
      <c r="L20" s="100"/>
      <c r="M20" s="100"/>
      <c r="N20" s="72"/>
      <c r="O20" s="71"/>
      <c r="P20" s="67"/>
    </row>
    <row r="21" spans="1:16" ht="35.25" customHeight="1" x14ac:dyDescent="0.2">
      <c r="A21" s="55">
        <v>2</v>
      </c>
      <c r="B21" s="62" t="str">
        <f>_xlfn.IFNA(INDEX('[1]EIP (Draft) Pairings'!$C$22:$N$36,$A21,MATCH('EP-QIP Performance Table'!$E$13,'[1]EIP (Draft) Pairings'!$C$21:$N$21,0)),"")</f>
        <v/>
      </c>
      <c r="D21" s="34"/>
      <c r="E21" s="34"/>
      <c r="F21" s="100"/>
      <c r="G21" s="100"/>
      <c r="H21" s="100"/>
      <c r="I21" s="100"/>
      <c r="J21" s="100"/>
      <c r="K21" s="100"/>
      <c r="L21" s="100"/>
      <c r="M21" s="100"/>
      <c r="N21" s="72"/>
      <c r="O21" s="71"/>
      <c r="P21" s="67"/>
    </row>
    <row r="22" spans="1:16" ht="35.25" customHeight="1" x14ac:dyDescent="0.2">
      <c r="B22" s="62"/>
      <c r="D22" s="34"/>
      <c r="E22" s="34"/>
      <c r="F22" s="100"/>
      <c r="G22" s="100"/>
      <c r="H22" s="100"/>
      <c r="I22" s="100"/>
      <c r="J22" s="100"/>
      <c r="K22" s="100"/>
      <c r="L22" s="100"/>
      <c r="M22" s="100"/>
      <c r="N22" s="72"/>
      <c r="O22" s="71"/>
      <c r="P22" s="67"/>
    </row>
    <row r="23" spans="1:16" ht="35.25" customHeight="1" x14ac:dyDescent="0.2">
      <c r="B23" s="62"/>
      <c r="D23" s="34"/>
      <c r="E23" s="34"/>
      <c r="F23" s="100"/>
      <c r="G23" s="100"/>
      <c r="H23" s="100"/>
      <c r="I23" s="100"/>
      <c r="J23" s="100"/>
      <c r="K23" s="100"/>
      <c r="L23" s="100"/>
      <c r="M23" s="100"/>
      <c r="N23" s="72"/>
      <c r="O23" s="71"/>
      <c r="P23" s="67"/>
    </row>
    <row r="24" spans="1:16" ht="35.25" customHeight="1" x14ac:dyDescent="0.2">
      <c r="A24" s="55">
        <v>3</v>
      </c>
      <c r="B24" s="62" t="str">
        <f>_xlfn.IFNA(INDEX('[1]EIP (Draft) Pairings'!$C$22:$N$36,$A24,MATCH('EP-QIP Performance Table'!$E$13,'[1]EIP (Draft) Pairings'!$C$21:$N$21,0)),"")</f>
        <v/>
      </c>
      <c r="D24" s="34"/>
      <c r="E24" s="34"/>
      <c r="F24" s="100"/>
      <c r="G24" s="100"/>
      <c r="H24" s="100"/>
      <c r="I24" s="100"/>
      <c r="J24" s="100"/>
      <c r="K24" s="100"/>
      <c r="L24" s="100"/>
      <c r="M24" s="100"/>
      <c r="N24" s="72"/>
      <c r="O24" s="71"/>
      <c r="P24" s="67"/>
    </row>
    <row r="25" spans="1:16" ht="35.25" customHeight="1" x14ac:dyDescent="0.2">
      <c r="A25" s="55">
        <v>4</v>
      </c>
      <c r="B25" s="62" t="str">
        <f>_xlfn.IFNA(INDEX('[1]EIP (Draft) Pairings'!$C$22:$N$36,$A25,MATCH('EP-QIP Performance Table'!$E$13,'[1]EIP (Draft) Pairings'!$C$21:$N$21,0)),"")</f>
        <v/>
      </c>
      <c r="D25" s="34"/>
      <c r="E25" s="34"/>
      <c r="F25" s="100"/>
      <c r="G25" s="100"/>
      <c r="H25" s="100"/>
      <c r="I25" s="100"/>
      <c r="J25" s="100"/>
      <c r="K25" s="100"/>
      <c r="L25" s="100"/>
      <c r="M25" s="100"/>
      <c r="N25" s="72"/>
      <c r="O25" s="71"/>
      <c r="P25" s="67"/>
    </row>
    <row r="26" spans="1:16" ht="18" customHeight="1" thickBot="1" x14ac:dyDescent="0.25">
      <c r="A26" s="55">
        <v>5</v>
      </c>
      <c r="B26" s="62" t="str">
        <f>_xlfn.IFNA(INDEX('[1]EIP (Draft) Pairings'!$C$22:$N$36,$A26,MATCH('EP-QIP Performance Table'!$E$13,'[1]EIP (Draft) Pairings'!$C$21:$N$21,0)),"")</f>
        <v/>
      </c>
      <c r="D26" s="56"/>
      <c r="E26" s="56"/>
      <c r="F26" s="56"/>
      <c r="G26" s="56"/>
      <c r="H26" s="56"/>
      <c r="I26" s="56"/>
    </row>
    <row r="27" spans="1:16" ht="18" customHeight="1" thickBot="1" x14ac:dyDescent="0.3">
      <c r="A27" s="55">
        <v>6</v>
      </c>
      <c r="B27" s="62" t="str">
        <f>_xlfn.IFNA(INDEX('[1]EIP (Draft) Pairings'!$C$22:$N$36,$A27,MATCH('EP-QIP Performance Table'!$E$13,'[1]EIP (Draft) Pairings'!$C$21:$N$21,0)),"")</f>
        <v/>
      </c>
      <c r="D27" s="56"/>
      <c r="G27" s="117" t="s">
        <v>169</v>
      </c>
      <c r="H27" s="118"/>
      <c r="I27" s="56"/>
      <c r="J27" s="116"/>
      <c r="K27" s="116"/>
      <c r="L27" s="101"/>
    </row>
    <row r="28" spans="1:16" ht="28.5" customHeight="1" thickBot="1" x14ac:dyDescent="0.25">
      <c r="A28" s="55">
        <v>7</v>
      </c>
      <c r="B28" s="62" t="str">
        <f>_xlfn.IFNA(INDEX('[1]EIP (Draft) Pairings'!$C$22:$N$36,$A28,MATCH('EP-QIP Performance Table'!$E$13,'[1]EIP (Draft) Pairings'!$C$21:$N$21,0)),"")</f>
        <v/>
      </c>
      <c r="D28" s="56"/>
      <c r="G28" s="82" t="s">
        <v>135</v>
      </c>
      <c r="H28" s="83" t="s">
        <v>136</v>
      </c>
      <c r="I28" s="56"/>
      <c r="J28" s="123" t="s">
        <v>162</v>
      </c>
      <c r="K28" s="124"/>
      <c r="L28" s="102">
        <f>COUNTIF(P20:P25,"Yes")</f>
        <v>0</v>
      </c>
    </row>
    <row r="29" spans="1:16" ht="15" thickBot="1" x14ac:dyDescent="0.25">
      <c r="A29" s="55">
        <v>8</v>
      </c>
      <c r="B29" s="62" t="str">
        <f>_xlfn.IFNA(INDEX('[1]EIP (Draft) Pairings'!$C$22:$N$36,$A29,MATCH('EP-QIP Performance Table'!$E$13,'[1]EIP (Draft) Pairings'!$C$21:$N$21,0)),"")</f>
        <v/>
      </c>
      <c r="D29" s="56"/>
      <c r="G29" s="84">
        <v>0</v>
      </c>
      <c r="H29" s="85">
        <v>0</v>
      </c>
      <c r="I29" s="80"/>
      <c r="J29" s="70"/>
      <c r="K29" s="70"/>
      <c r="L29" s="81"/>
    </row>
    <row r="30" spans="1:16" s="63" customFormat="1" ht="14.25" x14ac:dyDescent="0.25">
      <c r="A30" s="63">
        <v>9</v>
      </c>
      <c r="B30" s="62" t="str">
        <f>_xlfn.IFNA(INDEX('[1]EIP (Draft) Pairings'!$C$22:$N$36,$A30,MATCH('EP-QIP Performance Table'!$E$13,'[1]EIP (Draft) Pairings'!$C$21:$N$21,0)),"")</f>
        <v/>
      </c>
      <c r="D30" s="80"/>
      <c r="G30" s="86">
        <v>1</v>
      </c>
      <c r="H30" s="87">
        <v>0.25</v>
      </c>
      <c r="I30" s="80"/>
      <c r="J30" s="125" t="s">
        <v>160</v>
      </c>
      <c r="K30" s="126"/>
      <c r="L30" s="91" t="e">
        <f>(INDEX('Pairings Table'!A1:K23,'Pairings Table'!E30,'Pairings Table'!E29))/4</f>
        <v>#N/A</v>
      </c>
    </row>
    <row r="31" spans="1:16" s="63" customFormat="1" ht="15" customHeight="1" x14ac:dyDescent="0.25">
      <c r="A31" s="63">
        <v>10</v>
      </c>
      <c r="B31" s="62" t="str">
        <f>_xlfn.IFNA(INDEX('[1]EIP (Draft) Pairings'!$C$22:$N$36,$A31,MATCH('EP-QIP Performance Table'!$E$13,'[1]EIP (Draft) Pairings'!$C$21:$N$21,0)),"")</f>
        <v/>
      </c>
      <c r="D31" s="80"/>
      <c r="G31" s="86">
        <v>2</v>
      </c>
      <c r="H31" s="87">
        <v>0.5</v>
      </c>
      <c r="I31" s="80"/>
      <c r="J31" s="127" t="s">
        <v>139</v>
      </c>
      <c r="K31" s="128"/>
      <c r="L31" s="92">
        <f>IF(L28&gt;=4,100%,IF(L28=3,75%,IF(L28=2,50%,IF(L28=1,25%,0%))))</f>
        <v>0</v>
      </c>
    </row>
    <row r="32" spans="1:16" s="63" customFormat="1" ht="14.25" x14ac:dyDescent="0.25">
      <c r="A32" s="63">
        <v>11</v>
      </c>
      <c r="B32" s="62" t="str">
        <f>_xlfn.IFNA(INDEX('[1]EIP (Draft) Pairings'!$C$22:$N$36,$A32,MATCH('EP-QIP Performance Table'!$E$13,'[1]EIP (Draft) Pairings'!$C$21:$N$21,0)),"")</f>
        <v/>
      </c>
      <c r="D32" s="80"/>
      <c r="G32" s="86">
        <v>3</v>
      </c>
      <c r="H32" s="87">
        <v>0.75</v>
      </c>
      <c r="I32" s="80"/>
      <c r="J32" s="127" t="s">
        <v>138</v>
      </c>
      <c r="K32" s="128"/>
      <c r="L32" s="93" t="e">
        <f>L30*L31</f>
        <v>#N/A</v>
      </c>
    </row>
    <row r="33" spans="1:12" ht="15" customHeight="1" thickBot="1" x14ac:dyDescent="0.25">
      <c r="A33" s="55">
        <v>12</v>
      </c>
      <c r="B33" s="62" t="str">
        <f>_xlfn.IFNA(INDEX('[1]EIP (Draft) Pairings'!$C$22:$N$36,$A33,MATCH('EP-QIP Performance Table'!$E$13,'[1]EIP (Draft) Pairings'!$C$21:$N$21,0)),"")</f>
        <v/>
      </c>
      <c r="D33" s="56"/>
      <c r="G33" s="84">
        <v>4</v>
      </c>
      <c r="H33" s="85">
        <v>1</v>
      </c>
      <c r="I33" s="56"/>
      <c r="J33" s="129" t="s">
        <v>140</v>
      </c>
      <c r="K33" s="130"/>
      <c r="L33" s="94" t="e">
        <f>L30-L32</f>
        <v>#N/A</v>
      </c>
    </row>
    <row r="34" spans="1:12" ht="15.75" customHeight="1" x14ac:dyDescent="0.2">
      <c r="A34" s="55">
        <v>13</v>
      </c>
      <c r="B34" s="62" t="str">
        <f>_xlfn.IFNA(INDEX('[1]EIP (Draft) Pairings'!$C$22:$N$36,$A34,MATCH('EP-QIP Performance Table'!$E$13,'[1]EIP (Draft) Pairings'!$C$21:$N$21,0)),"")</f>
        <v/>
      </c>
      <c r="G34" s="84">
        <v>5</v>
      </c>
      <c r="H34" s="85">
        <v>1</v>
      </c>
    </row>
    <row r="35" spans="1:12" ht="15" thickBot="1" x14ac:dyDescent="0.25">
      <c r="A35" s="55">
        <v>14</v>
      </c>
      <c r="B35" s="62" t="str">
        <f>_xlfn.IFNA(INDEX('[1]EIP (Draft) Pairings'!$C$22:$N$36,$A35,MATCH('EP-QIP Performance Table'!$E$13,'[1]EIP (Draft) Pairings'!$C$21:$N$21,0)),"")</f>
        <v/>
      </c>
      <c r="G35" s="88">
        <v>6</v>
      </c>
      <c r="H35" s="89">
        <v>1</v>
      </c>
    </row>
    <row r="36" spans="1:12" ht="31.5" customHeight="1" x14ac:dyDescent="0.15">
      <c r="A36" s="55">
        <v>15</v>
      </c>
      <c r="B36" s="62" t="str">
        <f>_xlfn.IFNA(INDEX('[1]EIP (Draft) Pairings'!$C$22:$N$36,$A36,MATCH('EP-QIP Performance Table'!$E$13,'[1]EIP (Draft) Pairings'!$C$21:$N$21,0)),"")</f>
        <v/>
      </c>
    </row>
    <row r="37" spans="1:12" ht="15.95" customHeight="1" x14ac:dyDescent="0.25">
      <c r="D37" s="65" t="s">
        <v>145</v>
      </c>
    </row>
    <row r="38" spans="1:12" ht="25.5" customHeight="1" x14ac:dyDescent="0.2">
      <c r="D38" s="56" t="s">
        <v>163</v>
      </c>
    </row>
    <row r="39" spans="1:12" ht="25.5" customHeight="1" x14ac:dyDescent="0.2">
      <c r="D39" s="56" t="s">
        <v>166</v>
      </c>
    </row>
    <row r="40" spans="1:12" ht="25.5" customHeight="1" x14ac:dyDescent="0.15"/>
    <row r="41" spans="1:12" ht="25.5" customHeight="1" x14ac:dyDescent="0.15"/>
    <row r="42" spans="1:12" ht="25.5" customHeight="1" x14ac:dyDescent="0.15"/>
    <row r="43" spans="1:12" ht="25.5" customHeight="1" x14ac:dyDescent="0.15"/>
    <row r="44" spans="1:12" ht="25.5" customHeight="1" x14ac:dyDescent="0.15"/>
    <row r="45" spans="1:12" ht="25.5" customHeight="1" x14ac:dyDescent="0.15"/>
    <row r="46" spans="1:12" ht="25.5" customHeight="1" x14ac:dyDescent="0.15"/>
    <row r="47" spans="1:12" ht="25.5" customHeight="1" x14ac:dyDescent="0.15"/>
    <row r="48" spans="1:12" ht="25.5" customHeight="1" x14ac:dyDescent="0.15"/>
    <row r="49" ht="25.5" customHeight="1" x14ac:dyDescent="0.15"/>
    <row r="50" ht="25.5" customHeight="1" x14ac:dyDescent="0.15"/>
    <row r="51" ht="25.5" customHeight="1" x14ac:dyDescent="0.15"/>
    <row r="52" ht="25.5" customHeight="1" x14ac:dyDescent="0.15"/>
  </sheetData>
  <dataConsolidate/>
  <mergeCells count="18">
    <mergeCell ref="J28:K28"/>
    <mergeCell ref="J30:K30"/>
    <mergeCell ref="J31:K31"/>
    <mergeCell ref="J32:K32"/>
    <mergeCell ref="J33:K33"/>
    <mergeCell ref="D4:H10"/>
    <mergeCell ref="J27:K27"/>
    <mergeCell ref="G27:H27"/>
    <mergeCell ref="F17:G17"/>
    <mergeCell ref="H17:I17"/>
    <mergeCell ref="J17:K17"/>
    <mergeCell ref="D18:D19"/>
    <mergeCell ref="E18:E19"/>
    <mergeCell ref="L17:M17"/>
    <mergeCell ref="L18:M18"/>
    <mergeCell ref="J18:K18"/>
    <mergeCell ref="H18:I18"/>
    <mergeCell ref="F18:G18"/>
  </mergeCells>
  <dataValidations xWindow="265" yWindow="309" count="3">
    <dataValidation type="list" allowBlank="1" showInputMessage="1" showErrorMessage="1" sqref="E15" xr:uid="{00000000-0002-0000-0000-000000000000}">
      <formula1>Beds</formula1>
    </dataValidation>
    <dataValidation type="list" errorStyle="information" allowBlank="1" showInputMessage="1" showErrorMessage="1" prompt="When entering results for the Median Time to ECG or Median Time to Transfer to Another Facility measures be sure to follow the instruction in Footnote 2 below.  " sqref="D20:D25" xr:uid="{00000000-0002-0000-0000-000001000000}">
      <formula1>INDIRECT($E$15)</formula1>
    </dataValidation>
    <dataValidation allowBlank="1" showInputMessage="1" showErrorMessage="1" prompt="When entering the results for an alternative measure please follow the instructions in Footenote 3 below." sqref="E20:E25" xr:uid="{00000000-0002-0000-0000-000002000000}"/>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xWindow="265" yWindow="309" count="5">
        <x14:dataValidation type="list" showInputMessage="1" showErrorMessage="1" xr:uid="{00000000-0002-0000-0000-000003000000}">
          <x14:formula1>
            <xm:f>'Pairings Table'!$A$40:$A$62</xm:f>
          </x14:formula1>
          <xm:sqref>E13</xm:sqref>
        </x14:dataValidation>
        <x14:dataValidation type="list" allowBlank="1" showInputMessage="1" showErrorMessage="1" xr:uid="{00000000-0002-0000-0000-000004000000}">
          <x14:formula1>
            <xm:f>'Drop Downs (Hidden Tab)'!$O$14:$O$15</xm:f>
          </x14:formula1>
          <xm:sqref>P20:P25</xm:sqref>
        </x14:dataValidation>
        <x14:dataValidation type="list" allowBlank="1" showInputMessage="1" showErrorMessage="1" xr:uid="{00000000-0002-0000-0000-000005000000}">
          <x14:formula1>
            <xm:f>'Drop Downs (Hidden Tab)'!$L$13:$L$17</xm:f>
          </x14:formula1>
          <xm:sqref>L18 J18 F18 H18</xm:sqref>
        </x14:dataValidation>
        <x14:dataValidation type="list" allowBlank="1" showInputMessage="1" showErrorMessage="1" xr:uid="{00000000-0002-0000-0000-000006000000}">
          <x14:formula1>
            <xm:f>'Drop Downs (Hidden Tab)'!$L$5:$L$9</xm:f>
          </x14:formula1>
          <xm:sqref>J17 F17 H17 L17</xm:sqref>
        </x14:dataValidation>
        <x14:dataValidation type="list" showInputMessage="1" showErrorMessage="1" xr:uid="{00000000-0002-0000-0000-000007000000}">
          <x14:formula1>
            <xm:f>'Pairings Table'!$A$28:$A$38</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2"/>
  <sheetViews>
    <sheetView workbookViewId="0">
      <selection activeCell="B15" sqref="B15"/>
    </sheetView>
  </sheetViews>
  <sheetFormatPr defaultRowHeight="15" x14ac:dyDescent="0.25"/>
  <cols>
    <col min="1" max="1" width="2.28515625" customWidth="1"/>
    <col min="2" max="2" width="66" bestFit="1" customWidth="1"/>
    <col min="3" max="3" width="2.5703125" customWidth="1"/>
    <col min="4" max="4" width="58.140625" bestFit="1" customWidth="1"/>
  </cols>
  <sheetData>
    <row r="2" spans="2:4" x14ac:dyDescent="0.25">
      <c r="B2" s="73" t="s">
        <v>146</v>
      </c>
      <c r="C2" s="76"/>
      <c r="D2" s="73" t="s">
        <v>147</v>
      </c>
    </row>
    <row r="3" spans="2:4" x14ac:dyDescent="0.25">
      <c r="B3" s="74" t="s">
        <v>28</v>
      </c>
      <c r="D3" s="74" t="s">
        <v>29</v>
      </c>
    </row>
    <row r="4" spans="2:4" x14ac:dyDescent="0.25">
      <c r="B4" s="74" t="s">
        <v>29</v>
      </c>
      <c r="D4" s="74" t="s">
        <v>30</v>
      </c>
    </row>
    <row r="5" spans="2:4" x14ac:dyDescent="0.25">
      <c r="B5" s="74" t="s">
        <v>30</v>
      </c>
      <c r="D5" s="74" t="s">
        <v>31</v>
      </c>
    </row>
    <row r="6" spans="2:4" x14ac:dyDescent="0.25">
      <c r="B6" s="74" t="s">
        <v>31</v>
      </c>
      <c r="D6" s="74" t="s">
        <v>32</v>
      </c>
    </row>
    <row r="7" spans="2:4" x14ac:dyDescent="0.25">
      <c r="B7" s="74" t="s">
        <v>32</v>
      </c>
      <c r="D7" s="74" t="s">
        <v>33</v>
      </c>
    </row>
    <row r="8" spans="2:4" x14ac:dyDescent="0.25">
      <c r="B8" s="74" t="s">
        <v>33</v>
      </c>
      <c r="D8" s="74" t="s">
        <v>34</v>
      </c>
    </row>
    <row r="9" spans="2:4" x14ac:dyDescent="0.25">
      <c r="B9" s="74" t="s">
        <v>34</v>
      </c>
      <c r="D9" s="74" t="s">
        <v>35</v>
      </c>
    </row>
    <row r="10" spans="2:4" x14ac:dyDescent="0.25">
      <c r="B10" s="74" t="s">
        <v>35</v>
      </c>
      <c r="D10" s="74" t="s">
        <v>40</v>
      </c>
    </row>
    <row r="11" spans="2:4" x14ac:dyDescent="0.25">
      <c r="B11" s="74" t="s">
        <v>36</v>
      </c>
      <c r="D11" s="74" t="s">
        <v>36</v>
      </c>
    </row>
    <row r="12" spans="2:4" x14ac:dyDescent="0.25">
      <c r="B12" s="74" t="s">
        <v>37</v>
      </c>
      <c r="D12" s="74" t="s">
        <v>45</v>
      </c>
    </row>
    <row r="13" spans="2:4" x14ac:dyDescent="0.25">
      <c r="B13" s="74" t="s">
        <v>38</v>
      </c>
      <c r="D13" s="74" t="s">
        <v>38</v>
      </c>
    </row>
    <row r="14" spans="2:4" x14ac:dyDescent="0.25">
      <c r="B14" s="74" t="s">
        <v>39</v>
      </c>
      <c r="D14" s="74" t="s">
        <v>46</v>
      </c>
    </row>
    <row r="15" spans="2:4" x14ac:dyDescent="0.25">
      <c r="B15" s="74" t="s">
        <v>158</v>
      </c>
      <c r="D15" s="74" t="s">
        <v>47</v>
      </c>
    </row>
    <row r="16" spans="2:4" x14ac:dyDescent="0.25">
      <c r="B16" s="74" t="s">
        <v>41</v>
      </c>
    </row>
    <row r="17" spans="2:2" x14ac:dyDescent="0.25">
      <c r="B17" s="74" t="s">
        <v>42</v>
      </c>
    </row>
    <row r="18" spans="2:2" x14ac:dyDescent="0.25">
      <c r="B18" s="74" t="s">
        <v>43</v>
      </c>
    </row>
    <row r="19" spans="2:2" x14ac:dyDescent="0.25">
      <c r="B19" s="74" t="s">
        <v>44</v>
      </c>
    </row>
    <row r="20" spans="2:2" x14ac:dyDescent="0.25">
      <c r="B20" s="74" t="s">
        <v>47</v>
      </c>
    </row>
    <row r="22" spans="2:2" x14ac:dyDescent="0.25">
      <c r="B22"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2"/>
  <sheetViews>
    <sheetView workbookViewId="0">
      <selection activeCell="B11" sqref="B11"/>
    </sheetView>
  </sheetViews>
  <sheetFormatPr defaultRowHeight="15" x14ac:dyDescent="0.25"/>
  <cols>
    <col min="1" max="1" width="1.28515625" style="90" customWidth="1"/>
    <col min="2" max="16384" width="9.140625" style="90"/>
  </cols>
  <sheetData>
    <row r="1" spans="2:18" ht="7.5" customHeight="1" x14ac:dyDescent="0.25"/>
    <row r="2" spans="2:18" ht="15" customHeight="1" x14ac:dyDescent="0.25">
      <c r="B2" s="131" t="s">
        <v>168</v>
      </c>
      <c r="C2" s="132"/>
      <c r="D2" s="132"/>
      <c r="E2" s="132"/>
      <c r="F2" s="132"/>
      <c r="G2" s="132"/>
      <c r="H2" s="132"/>
      <c r="I2" s="132"/>
      <c r="J2" s="132"/>
      <c r="K2" s="132"/>
      <c r="L2" s="132"/>
      <c r="M2" s="132"/>
      <c r="N2" s="132"/>
      <c r="O2" s="132"/>
      <c r="P2" s="132"/>
      <c r="Q2" s="132"/>
      <c r="R2" s="133"/>
    </row>
    <row r="3" spans="2:18" x14ac:dyDescent="0.25">
      <c r="B3" s="134"/>
      <c r="C3" s="135"/>
      <c r="D3" s="135"/>
      <c r="E3" s="135"/>
      <c r="F3" s="135"/>
      <c r="G3" s="135"/>
      <c r="H3" s="135"/>
      <c r="I3" s="135"/>
      <c r="J3" s="135"/>
      <c r="K3" s="135"/>
      <c r="L3" s="135"/>
      <c r="M3" s="135"/>
      <c r="N3" s="135"/>
      <c r="O3" s="135"/>
      <c r="P3" s="135"/>
      <c r="Q3" s="135"/>
      <c r="R3" s="136"/>
    </row>
    <row r="4" spans="2:18" x14ac:dyDescent="0.25">
      <c r="B4" s="134"/>
      <c r="C4" s="135"/>
      <c r="D4" s="135"/>
      <c r="E4" s="135"/>
      <c r="F4" s="135"/>
      <c r="G4" s="135"/>
      <c r="H4" s="135"/>
      <c r="I4" s="135"/>
      <c r="J4" s="135"/>
      <c r="K4" s="135"/>
      <c r="L4" s="135"/>
      <c r="M4" s="135"/>
      <c r="N4" s="135"/>
      <c r="O4" s="135"/>
      <c r="P4" s="135"/>
      <c r="Q4" s="135"/>
      <c r="R4" s="136"/>
    </row>
    <row r="5" spans="2:18" x14ac:dyDescent="0.25">
      <c r="B5" s="134"/>
      <c r="C5" s="135"/>
      <c r="D5" s="135"/>
      <c r="E5" s="135"/>
      <c r="F5" s="135"/>
      <c r="G5" s="135"/>
      <c r="H5" s="135"/>
      <c r="I5" s="135"/>
      <c r="J5" s="135"/>
      <c r="K5" s="135"/>
      <c r="L5" s="135"/>
      <c r="M5" s="135"/>
      <c r="N5" s="135"/>
      <c r="O5" s="135"/>
      <c r="P5" s="135"/>
      <c r="Q5" s="135"/>
      <c r="R5" s="136"/>
    </row>
    <row r="6" spans="2:18" x14ac:dyDescent="0.25">
      <c r="B6" s="134"/>
      <c r="C6" s="135"/>
      <c r="D6" s="135"/>
      <c r="E6" s="135"/>
      <c r="F6" s="135"/>
      <c r="G6" s="135"/>
      <c r="H6" s="135"/>
      <c r="I6" s="135"/>
      <c r="J6" s="135"/>
      <c r="K6" s="135"/>
      <c r="L6" s="135"/>
      <c r="M6" s="135"/>
      <c r="N6" s="135"/>
      <c r="O6" s="135"/>
      <c r="P6" s="135"/>
      <c r="Q6" s="135"/>
      <c r="R6" s="136"/>
    </row>
    <row r="7" spans="2:18" x14ac:dyDescent="0.25">
      <c r="B7" s="134"/>
      <c r="C7" s="135"/>
      <c r="D7" s="135"/>
      <c r="E7" s="135"/>
      <c r="F7" s="135"/>
      <c r="G7" s="135"/>
      <c r="H7" s="135"/>
      <c r="I7" s="135"/>
      <c r="J7" s="135"/>
      <c r="K7" s="135"/>
      <c r="L7" s="135"/>
      <c r="M7" s="135"/>
      <c r="N7" s="135"/>
      <c r="O7" s="135"/>
      <c r="P7" s="135"/>
      <c r="Q7" s="135"/>
      <c r="R7" s="136"/>
    </row>
    <row r="8" spans="2:18" x14ac:dyDescent="0.25">
      <c r="B8" s="134"/>
      <c r="C8" s="135"/>
      <c r="D8" s="135"/>
      <c r="E8" s="135"/>
      <c r="F8" s="135"/>
      <c r="G8" s="135"/>
      <c r="H8" s="135"/>
      <c r="I8" s="135"/>
      <c r="J8" s="135"/>
      <c r="K8" s="135"/>
      <c r="L8" s="135"/>
      <c r="M8" s="135"/>
      <c r="N8" s="135"/>
      <c r="O8" s="135"/>
      <c r="P8" s="135"/>
      <c r="Q8" s="135"/>
      <c r="R8" s="136"/>
    </row>
    <row r="9" spans="2:18" x14ac:dyDescent="0.25">
      <c r="B9" s="134"/>
      <c r="C9" s="135"/>
      <c r="D9" s="135"/>
      <c r="E9" s="135"/>
      <c r="F9" s="135"/>
      <c r="G9" s="135"/>
      <c r="H9" s="135"/>
      <c r="I9" s="135"/>
      <c r="J9" s="135"/>
      <c r="K9" s="135"/>
      <c r="L9" s="135"/>
      <c r="M9" s="135"/>
      <c r="N9" s="135"/>
      <c r="O9" s="135"/>
      <c r="P9" s="135"/>
      <c r="Q9" s="135"/>
      <c r="R9" s="136"/>
    </row>
    <row r="10" spans="2:18" ht="18" customHeight="1" x14ac:dyDescent="0.25">
      <c r="B10" s="137"/>
      <c r="C10" s="138"/>
      <c r="D10" s="138"/>
      <c r="E10" s="138"/>
      <c r="F10" s="138"/>
      <c r="G10" s="138"/>
      <c r="H10" s="138"/>
      <c r="I10" s="138"/>
      <c r="J10" s="138"/>
      <c r="K10" s="138"/>
      <c r="L10" s="138"/>
      <c r="M10" s="138"/>
      <c r="N10" s="138"/>
      <c r="O10" s="138"/>
      <c r="P10" s="138"/>
      <c r="Q10" s="138"/>
      <c r="R10" s="139"/>
    </row>
    <row r="11" spans="2:18" x14ac:dyDescent="0.25">
      <c r="B11" s="96"/>
      <c r="C11" s="96"/>
      <c r="D11" s="96"/>
      <c r="E11" s="96"/>
      <c r="F11" s="96"/>
      <c r="G11" s="96"/>
      <c r="H11" s="96"/>
      <c r="I11" s="96"/>
      <c r="J11" s="96"/>
      <c r="K11" s="96"/>
      <c r="L11" s="96"/>
      <c r="M11" s="96"/>
      <c r="N11" s="96"/>
      <c r="O11" s="96"/>
      <c r="P11" s="96"/>
      <c r="Q11" s="96"/>
      <c r="R11" s="96"/>
    </row>
    <row r="12" spans="2:18" x14ac:dyDescent="0.25">
      <c r="B12" s="96"/>
      <c r="C12" s="96"/>
      <c r="D12" s="96"/>
      <c r="E12" s="96"/>
      <c r="F12" s="96"/>
      <c r="G12" s="96"/>
      <c r="H12" s="96"/>
      <c r="I12" s="96"/>
      <c r="J12" s="96"/>
      <c r="K12" s="96"/>
      <c r="L12" s="96"/>
      <c r="M12" s="96"/>
      <c r="N12" s="96"/>
      <c r="O12" s="96"/>
      <c r="P12" s="96"/>
      <c r="Q12" s="96"/>
      <c r="R12" s="96"/>
    </row>
    <row r="13" spans="2:18" x14ac:dyDescent="0.25">
      <c r="B13" s="95"/>
      <c r="C13" s="95"/>
      <c r="D13" s="95"/>
      <c r="E13" s="95"/>
      <c r="F13" s="95"/>
      <c r="G13" s="95"/>
      <c r="H13" s="95"/>
      <c r="I13" s="95"/>
      <c r="J13" s="95"/>
      <c r="K13" s="95"/>
      <c r="L13" s="95"/>
      <c r="M13" s="95"/>
      <c r="N13" s="95"/>
      <c r="O13" s="95"/>
      <c r="P13" s="95"/>
      <c r="Q13" s="95"/>
      <c r="R13" s="95"/>
    </row>
    <row r="14" spans="2:18" x14ac:dyDescent="0.25">
      <c r="B14" s="95"/>
      <c r="C14" s="95"/>
      <c r="D14" s="95"/>
      <c r="E14" s="95"/>
      <c r="F14" s="95"/>
      <c r="G14" s="95"/>
      <c r="H14" s="95"/>
      <c r="I14" s="95"/>
      <c r="J14" s="95"/>
      <c r="K14" s="95"/>
      <c r="L14" s="95"/>
      <c r="M14" s="95"/>
      <c r="N14" s="95"/>
      <c r="O14" s="95"/>
      <c r="P14" s="95"/>
      <c r="Q14" s="95"/>
      <c r="R14" s="95"/>
    </row>
    <row r="15" spans="2:18" x14ac:dyDescent="0.25">
      <c r="B15" s="95"/>
      <c r="C15" s="95"/>
      <c r="D15" s="95"/>
      <c r="E15" s="95"/>
      <c r="F15" s="95"/>
      <c r="G15" s="95"/>
      <c r="H15" s="95"/>
      <c r="I15" s="95"/>
      <c r="J15" s="95"/>
      <c r="K15" s="95"/>
      <c r="L15" s="95"/>
      <c r="M15" s="95"/>
      <c r="N15" s="95"/>
      <c r="O15" s="95"/>
      <c r="P15" s="95"/>
      <c r="Q15" s="95"/>
      <c r="R15" s="95"/>
    </row>
    <row r="16" spans="2:18" x14ac:dyDescent="0.25">
      <c r="B16" s="95"/>
      <c r="C16" s="95"/>
      <c r="D16" s="95"/>
      <c r="E16" s="95"/>
      <c r="F16" s="95"/>
      <c r="G16" s="95"/>
      <c r="H16" s="95"/>
      <c r="I16" s="95"/>
      <c r="J16" s="95"/>
      <c r="K16" s="95"/>
      <c r="L16" s="95"/>
      <c r="M16" s="95"/>
      <c r="N16" s="95"/>
      <c r="O16" s="95"/>
      <c r="P16" s="95"/>
      <c r="Q16" s="95"/>
      <c r="R16" s="95"/>
    </row>
    <row r="17" spans="2:18" x14ac:dyDescent="0.25">
      <c r="B17" s="95"/>
      <c r="C17" s="95"/>
      <c r="D17" s="95"/>
      <c r="E17" s="95"/>
      <c r="F17" s="95"/>
      <c r="G17" s="95"/>
      <c r="H17" s="95"/>
      <c r="I17" s="95"/>
      <c r="J17" s="95"/>
      <c r="K17" s="95"/>
      <c r="L17" s="95"/>
      <c r="M17" s="95"/>
      <c r="N17" s="95"/>
      <c r="O17" s="95"/>
      <c r="P17" s="95"/>
      <c r="Q17" s="95"/>
      <c r="R17" s="95"/>
    </row>
    <row r="18" spans="2:18" x14ac:dyDescent="0.25">
      <c r="B18" s="95"/>
      <c r="C18" s="95"/>
      <c r="D18" s="95"/>
      <c r="E18" s="95"/>
      <c r="F18" s="95"/>
      <c r="G18" s="95"/>
      <c r="H18" s="95"/>
      <c r="I18" s="95"/>
      <c r="J18" s="95"/>
      <c r="K18" s="95"/>
      <c r="L18" s="95"/>
      <c r="M18" s="95"/>
      <c r="N18" s="95"/>
      <c r="O18" s="95"/>
      <c r="P18" s="95"/>
      <c r="Q18" s="95"/>
      <c r="R18" s="95"/>
    </row>
    <row r="19" spans="2:18" x14ac:dyDescent="0.25">
      <c r="B19" s="95"/>
      <c r="C19" s="95"/>
      <c r="D19" s="95"/>
      <c r="E19" s="95"/>
      <c r="F19" s="95"/>
      <c r="G19" s="95"/>
      <c r="H19" s="95"/>
      <c r="I19" s="95"/>
      <c r="J19" s="95"/>
      <c r="K19" s="95"/>
      <c r="L19" s="95"/>
      <c r="M19" s="95"/>
      <c r="N19" s="95"/>
      <c r="O19" s="95"/>
      <c r="P19" s="95"/>
      <c r="Q19" s="95"/>
      <c r="R19" s="95"/>
    </row>
    <row r="20" spans="2:18" x14ac:dyDescent="0.25">
      <c r="B20" s="95"/>
      <c r="C20" s="95"/>
      <c r="D20" s="95"/>
      <c r="E20" s="95"/>
      <c r="F20" s="95"/>
      <c r="G20" s="95"/>
      <c r="H20" s="95"/>
      <c r="I20" s="95"/>
      <c r="J20" s="95"/>
      <c r="K20" s="95"/>
      <c r="L20" s="95"/>
      <c r="M20" s="95"/>
      <c r="N20" s="95"/>
      <c r="O20" s="95"/>
      <c r="P20" s="95"/>
      <c r="Q20" s="95"/>
      <c r="R20" s="95"/>
    </row>
    <row r="21" spans="2:18" x14ac:dyDescent="0.25">
      <c r="B21" s="95"/>
      <c r="C21" s="95"/>
      <c r="D21" s="95"/>
      <c r="E21" s="95"/>
      <c r="F21" s="95"/>
      <c r="G21" s="95"/>
      <c r="H21" s="95"/>
      <c r="I21" s="95"/>
      <c r="J21" s="95"/>
      <c r="K21" s="95"/>
      <c r="L21" s="95"/>
      <c r="M21" s="95"/>
      <c r="N21" s="95"/>
      <c r="O21" s="95"/>
      <c r="P21" s="95"/>
      <c r="Q21" s="95"/>
      <c r="R21" s="95"/>
    </row>
    <row r="22" spans="2:18" x14ac:dyDescent="0.25">
      <c r="B22" s="95"/>
      <c r="C22" s="95"/>
      <c r="D22" s="95"/>
      <c r="E22" s="95"/>
      <c r="F22" s="95"/>
      <c r="G22" s="95"/>
      <c r="H22" s="95"/>
      <c r="I22" s="95"/>
      <c r="J22" s="95"/>
      <c r="K22" s="95"/>
      <c r="L22" s="95"/>
      <c r="M22" s="95"/>
      <c r="N22" s="95"/>
      <c r="O22" s="95"/>
      <c r="P22" s="95"/>
      <c r="Q22" s="95"/>
      <c r="R22" s="95"/>
    </row>
  </sheetData>
  <mergeCells count="1">
    <mergeCell ref="B2:R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D2:N13"/>
  <sheetViews>
    <sheetView workbookViewId="0">
      <selection activeCell="J24" sqref="J24"/>
    </sheetView>
  </sheetViews>
  <sheetFormatPr defaultRowHeight="15" x14ac:dyDescent="0.25"/>
  <cols>
    <col min="4" max="4" width="17.7109375" bestFit="1" customWidth="1"/>
  </cols>
  <sheetData>
    <row r="2" spans="4:14" x14ac:dyDescent="0.25">
      <c r="E2" t="s">
        <v>104</v>
      </c>
      <c r="F2" t="s">
        <v>105</v>
      </c>
      <c r="G2" t="s">
        <v>106</v>
      </c>
      <c r="H2" t="s">
        <v>107</v>
      </c>
      <c r="I2" t="s">
        <v>110</v>
      </c>
      <c r="J2" t="s">
        <v>109</v>
      </c>
      <c r="M2" t="s">
        <v>111</v>
      </c>
    </row>
    <row r="3" spans="4:14" x14ac:dyDescent="0.25">
      <c r="D3" t="s">
        <v>108</v>
      </c>
      <c r="E3">
        <v>10</v>
      </c>
      <c r="F3">
        <v>11</v>
      </c>
      <c r="G3">
        <v>9</v>
      </c>
      <c r="H3">
        <v>12</v>
      </c>
      <c r="J3">
        <f>AVERAGE(E3:H3)</f>
        <v>10.5</v>
      </c>
    </row>
    <row r="4" spans="4:14" x14ac:dyDescent="0.25">
      <c r="D4" t="s">
        <v>112</v>
      </c>
      <c r="F4">
        <f>F3</f>
        <v>11</v>
      </c>
      <c r="G4">
        <f t="shared" ref="G4:H4" si="0">G3</f>
        <v>9</v>
      </c>
      <c r="H4">
        <f t="shared" si="0"/>
        <v>12</v>
      </c>
      <c r="I4">
        <v>13</v>
      </c>
      <c r="J4">
        <f>AVERAGE(F4:I4)</f>
        <v>11.25</v>
      </c>
      <c r="M4">
        <f>J4/$J$3</f>
        <v>1.0714285714285714</v>
      </c>
      <c r="N4">
        <v>1</v>
      </c>
    </row>
    <row r="5" spans="4:14" x14ac:dyDescent="0.25">
      <c r="D5" t="s">
        <v>113</v>
      </c>
      <c r="F5">
        <f t="shared" ref="F5:F13" si="1">F4</f>
        <v>11</v>
      </c>
      <c r="G5">
        <f t="shared" ref="G5:G13" si="2">G4</f>
        <v>9</v>
      </c>
      <c r="H5">
        <f t="shared" ref="H5:H13" si="3">H4</f>
        <v>12</v>
      </c>
      <c r="I5">
        <v>12.5</v>
      </c>
      <c r="J5">
        <f t="shared" ref="J5:J13" si="4">AVERAGE(F5:I5)</f>
        <v>11.125</v>
      </c>
      <c r="M5">
        <f t="shared" ref="M5:M13" si="5">J5/$J$3</f>
        <v>1.0595238095238095</v>
      </c>
      <c r="N5">
        <v>1</v>
      </c>
    </row>
    <row r="6" spans="4:14" x14ac:dyDescent="0.25">
      <c r="D6" t="s">
        <v>114</v>
      </c>
      <c r="F6">
        <f t="shared" si="1"/>
        <v>11</v>
      </c>
      <c r="G6">
        <f t="shared" si="2"/>
        <v>9</v>
      </c>
      <c r="H6">
        <f t="shared" si="3"/>
        <v>12</v>
      </c>
      <c r="I6">
        <v>12</v>
      </c>
      <c r="J6">
        <f t="shared" si="4"/>
        <v>11</v>
      </c>
      <c r="M6">
        <f t="shared" si="5"/>
        <v>1.0476190476190477</v>
      </c>
      <c r="N6">
        <v>1</v>
      </c>
    </row>
    <row r="7" spans="4:14" x14ac:dyDescent="0.25">
      <c r="D7" t="s">
        <v>115</v>
      </c>
      <c r="F7">
        <f t="shared" si="1"/>
        <v>11</v>
      </c>
      <c r="G7">
        <f t="shared" si="2"/>
        <v>9</v>
      </c>
      <c r="H7">
        <f t="shared" si="3"/>
        <v>12</v>
      </c>
      <c r="I7">
        <v>11.5</v>
      </c>
      <c r="J7">
        <f t="shared" si="4"/>
        <v>10.875</v>
      </c>
      <c r="M7">
        <f t="shared" si="5"/>
        <v>1.0357142857142858</v>
      </c>
      <c r="N7">
        <v>1</v>
      </c>
    </row>
    <row r="8" spans="4:14" x14ac:dyDescent="0.25">
      <c r="D8" t="s">
        <v>116</v>
      </c>
      <c r="F8">
        <f t="shared" si="1"/>
        <v>11</v>
      </c>
      <c r="G8">
        <f t="shared" si="2"/>
        <v>9</v>
      </c>
      <c r="H8">
        <f t="shared" si="3"/>
        <v>12</v>
      </c>
      <c r="I8">
        <v>11</v>
      </c>
      <c r="J8">
        <f t="shared" si="4"/>
        <v>10.75</v>
      </c>
      <c r="M8">
        <f t="shared" si="5"/>
        <v>1.0238095238095237</v>
      </c>
      <c r="N8">
        <v>1</v>
      </c>
    </row>
    <row r="9" spans="4:14" x14ac:dyDescent="0.25">
      <c r="D9" t="s">
        <v>117</v>
      </c>
      <c r="F9">
        <f t="shared" si="1"/>
        <v>11</v>
      </c>
      <c r="G9">
        <f t="shared" si="2"/>
        <v>9</v>
      </c>
      <c r="H9">
        <f t="shared" si="3"/>
        <v>12</v>
      </c>
      <c r="I9">
        <v>10.5</v>
      </c>
      <c r="J9">
        <f t="shared" si="4"/>
        <v>10.625</v>
      </c>
      <c r="M9">
        <f t="shared" si="5"/>
        <v>1.0119047619047619</v>
      </c>
      <c r="N9">
        <v>1</v>
      </c>
    </row>
    <row r="10" spans="4:14" x14ac:dyDescent="0.25">
      <c r="D10" t="s">
        <v>118</v>
      </c>
      <c r="F10">
        <f t="shared" si="1"/>
        <v>11</v>
      </c>
      <c r="G10">
        <f t="shared" si="2"/>
        <v>9</v>
      </c>
      <c r="H10">
        <f t="shared" si="3"/>
        <v>12</v>
      </c>
      <c r="I10">
        <v>10</v>
      </c>
      <c r="J10">
        <f t="shared" si="4"/>
        <v>10.5</v>
      </c>
      <c r="M10">
        <f t="shared" si="5"/>
        <v>1</v>
      </c>
      <c r="N10">
        <v>1</v>
      </c>
    </row>
    <row r="11" spans="4:14" x14ac:dyDescent="0.25">
      <c r="D11" t="s">
        <v>119</v>
      </c>
      <c r="F11">
        <f t="shared" si="1"/>
        <v>11</v>
      </c>
      <c r="G11">
        <f t="shared" si="2"/>
        <v>9</v>
      </c>
      <c r="H11">
        <f t="shared" si="3"/>
        <v>12</v>
      </c>
      <c r="I11">
        <v>9.5</v>
      </c>
      <c r="J11">
        <f t="shared" si="4"/>
        <v>10.375</v>
      </c>
      <c r="M11">
        <f t="shared" si="5"/>
        <v>0.98809523809523814</v>
      </c>
      <c r="N11">
        <v>1</v>
      </c>
    </row>
    <row r="12" spans="4:14" x14ac:dyDescent="0.25">
      <c r="D12" t="s">
        <v>120</v>
      </c>
      <c r="F12">
        <f t="shared" si="1"/>
        <v>11</v>
      </c>
      <c r="G12">
        <f t="shared" si="2"/>
        <v>9</v>
      </c>
      <c r="H12">
        <f t="shared" si="3"/>
        <v>12</v>
      </c>
      <c r="I12">
        <v>9</v>
      </c>
      <c r="J12">
        <f t="shared" si="4"/>
        <v>10.25</v>
      </c>
      <c r="M12">
        <f t="shared" si="5"/>
        <v>0.97619047619047616</v>
      </c>
      <c r="N12">
        <v>1</v>
      </c>
    </row>
    <row r="13" spans="4:14" x14ac:dyDescent="0.25">
      <c r="D13" t="s">
        <v>121</v>
      </c>
      <c r="F13">
        <f t="shared" si="1"/>
        <v>11</v>
      </c>
      <c r="G13">
        <f t="shared" si="2"/>
        <v>9</v>
      </c>
      <c r="H13">
        <f t="shared" si="3"/>
        <v>12</v>
      </c>
      <c r="I13">
        <v>8.5</v>
      </c>
      <c r="J13">
        <f t="shared" si="4"/>
        <v>10.125</v>
      </c>
      <c r="M13">
        <f t="shared" si="5"/>
        <v>0.9642857142857143</v>
      </c>
      <c r="N13">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2:T61"/>
  <sheetViews>
    <sheetView topLeftCell="E1" zoomScaleNormal="100" workbookViewId="0">
      <selection activeCell="E4" sqref="E4:L9"/>
    </sheetView>
  </sheetViews>
  <sheetFormatPr defaultColWidth="9.140625" defaultRowHeight="8.25" x14ac:dyDescent="0.15"/>
  <cols>
    <col min="1" max="1" width="4.140625" style="32" hidden="1" customWidth="1"/>
    <col min="2" max="2" width="6.42578125" style="32" hidden="1" customWidth="1"/>
    <col min="3" max="3" width="10.42578125" style="32" hidden="1" customWidth="1"/>
    <col min="4" max="4" width="2.28515625" style="32" customWidth="1"/>
    <col min="5" max="5" width="30.140625" style="32" customWidth="1"/>
    <col min="6" max="6" width="12.140625" style="32" customWidth="1"/>
    <col min="7" max="7" width="16.85546875" style="43" customWidth="1"/>
    <col min="8" max="9" width="26.7109375" style="43" customWidth="1"/>
    <col min="10" max="12" width="20.85546875" style="43" customWidth="1"/>
    <col min="13" max="13" width="21" style="32" customWidth="1"/>
    <col min="14" max="14" width="16.85546875" style="32" customWidth="1"/>
    <col min="15" max="19" width="13.85546875" style="32" customWidth="1"/>
    <col min="20" max="16384" width="9.140625" style="32"/>
  </cols>
  <sheetData>
    <row r="2" spans="1:20" s="31" customFormat="1" ht="11.25" x14ac:dyDescent="0.2">
      <c r="E2" s="37" t="s">
        <v>81</v>
      </c>
      <c r="F2" s="37"/>
      <c r="G2" s="38"/>
      <c r="H2" s="38"/>
      <c r="I2" s="38"/>
      <c r="J2" s="38"/>
      <c r="K2" s="38"/>
      <c r="L2" s="38"/>
    </row>
    <row r="3" spans="1:20" s="31" customFormat="1" ht="11.25" x14ac:dyDescent="0.2">
      <c r="E3" s="37"/>
      <c r="F3" s="37"/>
      <c r="G3" s="38"/>
      <c r="H3" s="38"/>
      <c r="I3" s="38"/>
      <c r="J3" s="38"/>
      <c r="K3" s="38"/>
      <c r="L3" s="38"/>
    </row>
    <row r="4" spans="1:20" s="31" customFormat="1" ht="43.5" customHeight="1" x14ac:dyDescent="0.2">
      <c r="E4" s="152" t="s">
        <v>95</v>
      </c>
      <c r="F4" s="152"/>
      <c r="G4" s="152"/>
      <c r="H4" s="152"/>
      <c r="I4" s="152"/>
      <c r="J4" s="152"/>
      <c r="K4" s="152"/>
      <c r="L4" s="152"/>
      <c r="M4" s="39"/>
      <c r="N4" s="39"/>
    </row>
    <row r="5" spans="1:20" s="31" customFormat="1" ht="24" customHeight="1" x14ac:dyDescent="0.2">
      <c r="E5" s="152"/>
      <c r="F5" s="152"/>
      <c r="G5" s="152"/>
      <c r="H5" s="152"/>
      <c r="I5" s="152"/>
      <c r="J5" s="152"/>
      <c r="K5" s="152"/>
      <c r="L5" s="152"/>
      <c r="M5" s="39"/>
      <c r="N5" s="39"/>
    </row>
    <row r="6" spans="1:20" s="31" customFormat="1" ht="24" customHeight="1" x14ac:dyDescent="0.2">
      <c r="E6" s="152"/>
      <c r="F6" s="152"/>
      <c r="G6" s="152"/>
      <c r="H6" s="152"/>
      <c r="I6" s="152"/>
      <c r="J6" s="152"/>
      <c r="K6" s="152"/>
      <c r="L6" s="152"/>
      <c r="M6" s="39"/>
      <c r="N6" s="39"/>
    </row>
    <row r="7" spans="1:20" s="31" customFormat="1" ht="24" customHeight="1" x14ac:dyDescent="0.2">
      <c r="E7" s="152"/>
      <c r="F7" s="152"/>
      <c r="G7" s="152"/>
      <c r="H7" s="152"/>
      <c r="I7" s="152"/>
      <c r="J7" s="152"/>
      <c r="K7" s="152"/>
      <c r="L7" s="152"/>
      <c r="M7" s="39"/>
      <c r="N7" s="39"/>
    </row>
    <row r="8" spans="1:20" s="31" customFormat="1" ht="24" customHeight="1" x14ac:dyDescent="0.2">
      <c r="E8" s="152"/>
      <c r="F8" s="152"/>
      <c r="G8" s="152"/>
      <c r="H8" s="152"/>
      <c r="I8" s="152"/>
      <c r="J8" s="152"/>
      <c r="K8" s="152"/>
      <c r="L8" s="152"/>
      <c r="M8" s="39"/>
      <c r="N8" s="39"/>
    </row>
    <row r="9" spans="1:20" s="31" customFormat="1" ht="48.75" customHeight="1" x14ac:dyDescent="0.2">
      <c r="E9" s="152"/>
      <c r="F9" s="152"/>
      <c r="G9" s="152"/>
      <c r="H9" s="152"/>
      <c r="I9" s="152"/>
      <c r="J9" s="152"/>
      <c r="K9" s="152"/>
      <c r="L9" s="152"/>
      <c r="M9" s="39"/>
      <c r="N9" s="39"/>
    </row>
    <row r="10" spans="1:20" s="31" customFormat="1" ht="11.25" x14ac:dyDescent="0.2">
      <c r="G10" s="38"/>
      <c r="H10" s="38"/>
      <c r="I10" s="38"/>
      <c r="J10" s="38"/>
      <c r="K10" s="38"/>
      <c r="L10" s="38"/>
    </row>
    <row r="11" spans="1:20" s="31" customFormat="1" ht="12.75" customHeight="1" x14ac:dyDescent="0.2">
      <c r="F11" s="35"/>
      <c r="G11" s="36" t="s">
        <v>96</v>
      </c>
      <c r="H11" s="153" t="s">
        <v>15</v>
      </c>
      <c r="I11" s="153"/>
      <c r="J11" s="38"/>
      <c r="K11" s="38"/>
      <c r="L11" s="38"/>
    </row>
    <row r="12" spans="1:20" s="31" customFormat="1" ht="12.75" customHeight="1" x14ac:dyDescent="0.2">
      <c r="F12" s="35"/>
      <c r="G12" s="36" t="s">
        <v>70</v>
      </c>
      <c r="H12" s="29" t="s">
        <v>24</v>
      </c>
      <c r="I12" s="29" t="s">
        <v>51</v>
      </c>
      <c r="J12" s="38"/>
      <c r="K12" s="38"/>
      <c r="L12" s="38"/>
    </row>
    <row r="13" spans="1:20" s="31" customFormat="1" ht="12.75" customHeight="1" x14ac:dyDescent="0.2">
      <c r="F13" s="35"/>
      <c r="G13" s="36" t="s">
        <v>69</v>
      </c>
      <c r="H13" s="16" t="s">
        <v>25</v>
      </c>
      <c r="I13" s="16" t="s">
        <v>52</v>
      </c>
      <c r="J13" s="38"/>
      <c r="K13" s="38"/>
      <c r="L13" s="38"/>
    </row>
    <row r="14" spans="1:20" ht="9" x14ac:dyDescent="0.15">
      <c r="F14" s="40"/>
      <c r="G14" s="41"/>
      <c r="H14" s="42"/>
      <c r="I14" s="42"/>
      <c r="J14" s="42"/>
      <c r="K14" s="42"/>
    </row>
    <row r="15" spans="1:20" ht="9" x14ac:dyDescent="0.15">
      <c r="E15" s="33"/>
      <c r="F15" s="33"/>
      <c r="G15" s="140" t="s">
        <v>82</v>
      </c>
      <c r="H15" s="141"/>
      <c r="I15" s="142"/>
      <c r="J15" s="143" t="s">
        <v>83</v>
      </c>
      <c r="K15" s="144"/>
      <c r="L15" s="144"/>
      <c r="M15" s="145"/>
    </row>
    <row r="16" spans="1:20" ht="35.1" customHeight="1" x14ac:dyDescent="0.15">
      <c r="A16" s="43">
        <f>VLOOKUP(H11,'Pairings Table'!A29:B35,2)+1</f>
        <v>9</v>
      </c>
      <c r="E16" s="18" t="s">
        <v>84</v>
      </c>
      <c r="F16" s="21" t="s">
        <v>91</v>
      </c>
      <c r="G16" s="30" t="s">
        <v>75</v>
      </c>
      <c r="H16" s="19" t="s">
        <v>76</v>
      </c>
      <c r="I16" s="19" t="s">
        <v>77</v>
      </c>
      <c r="J16" s="20" t="s">
        <v>92</v>
      </c>
      <c r="K16" s="20" t="s">
        <v>92</v>
      </c>
      <c r="L16" s="20" t="s">
        <v>92</v>
      </c>
      <c r="M16" s="20" t="s">
        <v>92</v>
      </c>
      <c r="N16" s="21" t="s">
        <v>93</v>
      </c>
      <c r="O16" s="21" t="s">
        <v>94</v>
      </c>
      <c r="P16" s="146" t="s">
        <v>78</v>
      </c>
      <c r="Q16" s="147"/>
      <c r="R16" s="147"/>
      <c r="S16" s="147"/>
      <c r="T16" s="148"/>
    </row>
    <row r="17" spans="1:20" ht="35.1" customHeight="1" x14ac:dyDescent="0.15">
      <c r="A17" s="32">
        <v>2</v>
      </c>
      <c r="B17" s="12"/>
      <c r="C17" s="12" t="str">
        <f>IFERROR(HLOOKUP($H$11,'Pairings Table'!$M$1:$S$8,'MCO-DOH Quarterly Report'!$A17)," ")</f>
        <v>Interfaith Medical Center</v>
      </c>
      <c r="E17" s="12" t="str">
        <f>IF(C17=0,"",C17)</f>
        <v>Interfaith Medical Center</v>
      </c>
      <c r="F17" s="12" t="s">
        <v>97</v>
      </c>
      <c r="G17" s="22">
        <v>10000</v>
      </c>
      <c r="H17" s="23">
        <v>8000</v>
      </c>
      <c r="I17" s="24">
        <v>10000</v>
      </c>
      <c r="J17" s="25">
        <v>2000</v>
      </c>
      <c r="K17" s="25">
        <v>2000</v>
      </c>
      <c r="L17" s="25">
        <v>2000</v>
      </c>
      <c r="M17" s="25">
        <v>2000</v>
      </c>
      <c r="N17" s="26">
        <f>IF(C17=0,"",SUM(J17:M17))</f>
        <v>8000</v>
      </c>
      <c r="O17" s="26">
        <f>IF(C17=0,"",H17-N17)</f>
        <v>0</v>
      </c>
      <c r="P17" s="149"/>
      <c r="Q17" s="150"/>
      <c r="R17" s="150"/>
      <c r="S17" s="150"/>
      <c r="T17" s="151"/>
    </row>
    <row r="18" spans="1:20" ht="8.1" customHeight="1" x14ac:dyDescent="0.15">
      <c r="B18" s="12"/>
      <c r="H18" s="44"/>
      <c r="I18" s="44"/>
      <c r="J18" s="44"/>
      <c r="K18" s="44"/>
      <c r="L18" s="44"/>
      <c r="M18" s="44"/>
      <c r="P18" s="45"/>
      <c r="Q18" s="45"/>
      <c r="R18" s="45"/>
      <c r="S18" s="45"/>
      <c r="T18" s="45"/>
    </row>
    <row r="19" spans="1:20" ht="9" x14ac:dyDescent="0.15">
      <c r="B19" s="12"/>
      <c r="E19" s="33"/>
      <c r="F19" s="33"/>
      <c r="G19" s="140" t="s">
        <v>82</v>
      </c>
      <c r="H19" s="141"/>
      <c r="I19" s="142"/>
      <c r="J19" s="143" t="s">
        <v>83</v>
      </c>
      <c r="K19" s="144"/>
      <c r="L19" s="144"/>
      <c r="M19" s="145"/>
      <c r="P19" s="45"/>
      <c r="Q19" s="45"/>
      <c r="R19" s="45"/>
      <c r="S19" s="45"/>
      <c r="T19" s="45"/>
    </row>
    <row r="20" spans="1:20" ht="35.1" customHeight="1" x14ac:dyDescent="0.15">
      <c r="B20" s="12"/>
      <c r="E20" s="18" t="s">
        <v>85</v>
      </c>
      <c r="F20" s="21" t="s">
        <v>91</v>
      </c>
      <c r="G20" s="30" t="s">
        <v>75</v>
      </c>
      <c r="H20" s="19" t="s">
        <v>76</v>
      </c>
      <c r="I20" s="19" t="s">
        <v>77</v>
      </c>
      <c r="J20" s="20" t="s">
        <v>92</v>
      </c>
      <c r="K20" s="20" t="s">
        <v>92</v>
      </c>
      <c r="L20" s="20" t="s">
        <v>92</v>
      </c>
      <c r="M20" s="20" t="s">
        <v>92</v>
      </c>
      <c r="N20" s="21" t="s">
        <v>93</v>
      </c>
      <c r="O20" s="21" t="s">
        <v>94</v>
      </c>
      <c r="P20" s="146" t="s">
        <v>78</v>
      </c>
      <c r="Q20" s="147"/>
      <c r="R20" s="147"/>
      <c r="S20" s="147"/>
      <c r="T20" s="148"/>
    </row>
    <row r="21" spans="1:20" ht="35.1" customHeight="1" x14ac:dyDescent="0.15">
      <c r="A21" s="32">
        <f>IF(A17&lt;$A$16,A17+1,"")</f>
        <v>3</v>
      </c>
      <c r="B21" s="12"/>
      <c r="C21" s="12" t="str">
        <f>IFERROR(HLOOKUP($H$11,'Pairings Table'!$M$1:$S$8,'MCO-DOH Quarterly Report'!$A21)," ")</f>
        <v>Kingsbrook Jewish Medical Center</v>
      </c>
      <c r="E21" s="12" t="str">
        <f>IF(C21=0,"",C21)</f>
        <v>Kingsbrook Jewish Medical Center</v>
      </c>
      <c r="F21" s="12" t="s">
        <v>49</v>
      </c>
      <c r="G21" s="22">
        <v>10000</v>
      </c>
      <c r="H21" s="23">
        <v>8000</v>
      </c>
      <c r="I21" s="24">
        <v>10000</v>
      </c>
      <c r="J21" s="25">
        <v>2000</v>
      </c>
      <c r="K21" s="25">
        <v>2000</v>
      </c>
      <c r="L21" s="25">
        <v>2000</v>
      </c>
      <c r="M21" s="25">
        <v>2000</v>
      </c>
      <c r="N21" s="26">
        <f>IF(C21=0,"",SUM(J21:M21))</f>
        <v>8000</v>
      </c>
      <c r="O21" s="26">
        <f>IF(C21=0,"",H21-N21)</f>
        <v>0</v>
      </c>
      <c r="P21" s="149"/>
      <c r="Q21" s="150"/>
      <c r="R21" s="150"/>
      <c r="S21" s="150"/>
      <c r="T21" s="151"/>
    </row>
    <row r="22" spans="1:20" ht="8.1" customHeight="1" x14ac:dyDescent="0.15">
      <c r="B22" s="12"/>
      <c r="H22" s="44"/>
      <c r="I22" s="44"/>
      <c r="J22" s="44"/>
      <c r="K22" s="44"/>
      <c r="L22" s="44"/>
      <c r="M22" s="44"/>
      <c r="P22" s="45"/>
      <c r="Q22" s="45"/>
      <c r="R22" s="45"/>
      <c r="S22" s="45"/>
      <c r="T22" s="45"/>
    </row>
    <row r="23" spans="1:20" ht="9" x14ac:dyDescent="0.15">
      <c r="B23" s="12"/>
      <c r="E23" s="33"/>
      <c r="F23" s="33"/>
      <c r="G23" s="140" t="s">
        <v>82</v>
      </c>
      <c r="H23" s="141"/>
      <c r="I23" s="142"/>
      <c r="J23" s="143" t="s">
        <v>83</v>
      </c>
      <c r="K23" s="144"/>
      <c r="L23" s="144"/>
      <c r="M23" s="145"/>
      <c r="P23" s="45"/>
      <c r="Q23" s="45"/>
      <c r="R23" s="45"/>
      <c r="S23" s="45"/>
      <c r="T23" s="45"/>
    </row>
    <row r="24" spans="1:20" ht="35.1" customHeight="1" x14ac:dyDescent="0.15">
      <c r="B24" s="12"/>
      <c r="E24" s="18" t="s">
        <v>86</v>
      </c>
      <c r="F24" s="21" t="s">
        <v>91</v>
      </c>
      <c r="G24" s="30" t="s">
        <v>75</v>
      </c>
      <c r="H24" s="19" t="s">
        <v>76</v>
      </c>
      <c r="I24" s="19" t="s">
        <v>77</v>
      </c>
      <c r="J24" s="20" t="s">
        <v>92</v>
      </c>
      <c r="K24" s="20" t="s">
        <v>92</v>
      </c>
      <c r="L24" s="20" t="s">
        <v>92</v>
      </c>
      <c r="M24" s="20" t="s">
        <v>92</v>
      </c>
      <c r="N24" s="21" t="s">
        <v>93</v>
      </c>
      <c r="O24" s="21" t="s">
        <v>94</v>
      </c>
      <c r="P24" s="146" t="s">
        <v>78</v>
      </c>
      <c r="Q24" s="147"/>
      <c r="R24" s="147"/>
      <c r="S24" s="147"/>
      <c r="T24" s="148"/>
    </row>
    <row r="25" spans="1:20" ht="35.1" customHeight="1" x14ac:dyDescent="0.15">
      <c r="A25" s="32">
        <f t="shared" ref="A25:A41" si="0">IF(A21&lt;$A$16,A21+1,"")</f>
        <v>4</v>
      </c>
      <c r="B25" s="12"/>
      <c r="C25" s="12" t="str">
        <f>IFERROR(HLOOKUP($H$11,'Pairings Table'!$M$1:$S$8,'MCO-DOH Quarterly Report'!$A25)," ")</f>
        <v>Montefiore - Mount Vernon</v>
      </c>
      <c r="E25" s="12" t="str">
        <f>IF(C25=0,"",C25)</f>
        <v>Montefiore - Mount Vernon</v>
      </c>
      <c r="F25" s="12" t="s">
        <v>97</v>
      </c>
      <c r="G25" s="22">
        <v>10000</v>
      </c>
      <c r="H25" s="23">
        <v>8000</v>
      </c>
      <c r="I25" s="24">
        <v>10000</v>
      </c>
      <c r="J25" s="25">
        <v>2000</v>
      </c>
      <c r="K25" s="25">
        <v>2000</v>
      </c>
      <c r="L25" s="25">
        <v>2000</v>
      </c>
      <c r="M25" s="25">
        <v>2000</v>
      </c>
      <c r="N25" s="26">
        <f>IF(C25=0,"",SUM(J25:M25))</f>
        <v>8000</v>
      </c>
      <c r="O25" s="26">
        <f>IF(C25=0,"",H25-N25)</f>
        <v>0</v>
      </c>
      <c r="P25" s="149"/>
      <c r="Q25" s="150"/>
      <c r="R25" s="150"/>
      <c r="S25" s="150"/>
      <c r="T25" s="151"/>
    </row>
    <row r="26" spans="1:20" ht="8.1" customHeight="1" x14ac:dyDescent="0.15">
      <c r="B26" s="12"/>
      <c r="H26" s="44"/>
      <c r="I26" s="44"/>
      <c r="J26" s="44"/>
      <c r="K26" s="44"/>
      <c r="L26" s="44"/>
      <c r="M26" s="44"/>
      <c r="P26" s="45"/>
      <c r="Q26" s="45"/>
      <c r="R26" s="45"/>
      <c r="S26" s="45"/>
      <c r="T26" s="45"/>
    </row>
    <row r="27" spans="1:20" ht="9" x14ac:dyDescent="0.15">
      <c r="B27" s="12"/>
      <c r="E27" s="33"/>
      <c r="F27" s="33"/>
      <c r="G27" s="140" t="s">
        <v>82</v>
      </c>
      <c r="H27" s="141"/>
      <c r="I27" s="142"/>
      <c r="J27" s="143" t="s">
        <v>83</v>
      </c>
      <c r="K27" s="144"/>
      <c r="L27" s="144"/>
      <c r="M27" s="145"/>
      <c r="P27" s="45"/>
      <c r="Q27" s="45"/>
      <c r="R27" s="45"/>
      <c r="S27" s="45"/>
      <c r="T27" s="45"/>
    </row>
    <row r="28" spans="1:20" ht="35.1" customHeight="1" x14ac:dyDescent="0.15">
      <c r="B28" s="12"/>
      <c r="E28" s="18" t="s">
        <v>87</v>
      </c>
      <c r="F28" s="21" t="s">
        <v>91</v>
      </c>
      <c r="G28" s="30" t="s">
        <v>75</v>
      </c>
      <c r="H28" s="19" t="s">
        <v>76</v>
      </c>
      <c r="I28" s="19" t="s">
        <v>77</v>
      </c>
      <c r="J28" s="20" t="s">
        <v>92</v>
      </c>
      <c r="K28" s="20" t="s">
        <v>92</v>
      </c>
      <c r="L28" s="20" t="s">
        <v>92</v>
      </c>
      <c r="M28" s="20" t="s">
        <v>92</v>
      </c>
      <c r="N28" s="21" t="s">
        <v>93</v>
      </c>
      <c r="O28" s="21" t="s">
        <v>94</v>
      </c>
      <c r="P28" s="146" t="s">
        <v>78</v>
      </c>
      <c r="Q28" s="147"/>
      <c r="R28" s="147"/>
      <c r="S28" s="147"/>
      <c r="T28" s="148"/>
    </row>
    <row r="29" spans="1:20" ht="35.1" customHeight="1" x14ac:dyDescent="0.15">
      <c r="A29" s="32">
        <f t="shared" si="0"/>
        <v>5</v>
      </c>
      <c r="B29" s="12"/>
      <c r="C29" s="12" t="str">
        <f>IFERROR(HLOOKUP($H$11,'Pairings Table'!$M$1:$S$8,'MCO-DOH Quarterly Report'!$A29)," ")</f>
        <v>Nyack Hospital</v>
      </c>
      <c r="E29" s="12" t="str">
        <f>IF(C29=0,"",C29)</f>
        <v>Nyack Hospital</v>
      </c>
      <c r="F29" s="12" t="s">
        <v>49</v>
      </c>
      <c r="G29" s="22">
        <v>10000</v>
      </c>
      <c r="H29" s="23">
        <v>8000</v>
      </c>
      <c r="I29" s="24">
        <v>10000</v>
      </c>
      <c r="J29" s="25">
        <v>2000</v>
      </c>
      <c r="K29" s="25">
        <v>2000</v>
      </c>
      <c r="L29" s="25">
        <v>2000</v>
      </c>
      <c r="M29" s="25">
        <v>2000</v>
      </c>
      <c r="N29" s="26">
        <f>IF(C29=0,"",SUM(J29:M29))</f>
        <v>8000</v>
      </c>
      <c r="O29" s="26">
        <f>IF(C29=0,"",H29-N29)</f>
        <v>0</v>
      </c>
      <c r="P29" s="149"/>
      <c r="Q29" s="150"/>
      <c r="R29" s="150"/>
      <c r="S29" s="150"/>
      <c r="T29" s="151"/>
    </row>
    <row r="30" spans="1:20" ht="8.1" customHeight="1" x14ac:dyDescent="0.15">
      <c r="B30" s="12"/>
      <c r="H30" s="44"/>
      <c r="I30" s="44"/>
      <c r="J30" s="44"/>
      <c r="K30" s="44"/>
      <c r="L30" s="44"/>
      <c r="M30" s="44"/>
      <c r="P30" s="45"/>
      <c r="Q30" s="45"/>
      <c r="R30" s="45"/>
      <c r="S30" s="45"/>
      <c r="T30" s="45"/>
    </row>
    <row r="31" spans="1:20" ht="9" x14ac:dyDescent="0.15">
      <c r="B31" s="12"/>
      <c r="E31" s="33"/>
      <c r="F31" s="33"/>
      <c r="G31" s="140" t="s">
        <v>82</v>
      </c>
      <c r="H31" s="141"/>
      <c r="I31" s="142"/>
      <c r="J31" s="143" t="s">
        <v>83</v>
      </c>
      <c r="K31" s="144"/>
      <c r="L31" s="144"/>
      <c r="M31" s="145"/>
      <c r="P31" s="45"/>
      <c r="Q31" s="45"/>
      <c r="R31" s="45"/>
      <c r="S31" s="45"/>
      <c r="T31" s="45"/>
    </row>
    <row r="32" spans="1:20" ht="35.1" customHeight="1" x14ac:dyDescent="0.15">
      <c r="B32" s="12"/>
      <c r="E32" s="18" t="s">
        <v>88</v>
      </c>
      <c r="F32" s="21" t="s">
        <v>91</v>
      </c>
      <c r="G32" s="30" t="s">
        <v>75</v>
      </c>
      <c r="H32" s="19" t="s">
        <v>76</v>
      </c>
      <c r="I32" s="19" t="s">
        <v>77</v>
      </c>
      <c r="J32" s="20" t="s">
        <v>92</v>
      </c>
      <c r="K32" s="20" t="s">
        <v>92</v>
      </c>
      <c r="L32" s="20" t="s">
        <v>92</v>
      </c>
      <c r="M32" s="20" t="s">
        <v>92</v>
      </c>
      <c r="N32" s="21" t="s">
        <v>93</v>
      </c>
      <c r="O32" s="21" t="s">
        <v>94</v>
      </c>
      <c r="P32" s="146" t="s">
        <v>78</v>
      </c>
      <c r="Q32" s="147"/>
      <c r="R32" s="147"/>
      <c r="S32" s="147"/>
      <c r="T32" s="148"/>
    </row>
    <row r="33" spans="1:20" ht="35.1" customHeight="1" x14ac:dyDescent="0.15">
      <c r="A33" s="32">
        <f t="shared" si="0"/>
        <v>6</v>
      </c>
      <c r="B33" s="12"/>
      <c r="C33" s="12" t="str">
        <f>IFERROR(HLOOKUP($H$11,'Pairings Table'!$M$1:$S$8,'MCO-DOH Quarterly Report'!$A33)," ")</f>
        <v>St. John's Episcopal</v>
      </c>
      <c r="E33" s="12" t="str">
        <f>IF(C33=0,"",C33)</f>
        <v>St. John's Episcopal</v>
      </c>
      <c r="F33" s="12" t="s">
        <v>48</v>
      </c>
      <c r="G33" s="22">
        <v>10000</v>
      </c>
      <c r="H33" s="23">
        <v>8000</v>
      </c>
      <c r="I33" s="24">
        <v>10000</v>
      </c>
      <c r="J33" s="25">
        <v>2000</v>
      </c>
      <c r="K33" s="25">
        <v>2000</v>
      </c>
      <c r="L33" s="25">
        <v>2000</v>
      </c>
      <c r="M33" s="25">
        <v>2000</v>
      </c>
      <c r="N33" s="26">
        <f>IF(C33=0,"",SUM(J33:M33))</f>
        <v>8000</v>
      </c>
      <c r="O33" s="26">
        <f>IF(C33=0,"",H33-N33)</f>
        <v>0</v>
      </c>
      <c r="P33" s="149"/>
      <c r="Q33" s="150"/>
      <c r="R33" s="150"/>
      <c r="S33" s="150"/>
      <c r="T33" s="151"/>
    </row>
    <row r="34" spans="1:20" ht="8.1" customHeight="1" x14ac:dyDescent="0.15">
      <c r="B34" s="12"/>
      <c r="H34" s="44"/>
      <c r="I34" s="44"/>
      <c r="J34" s="44"/>
      <c r="K34" s="44"/>
      <c r="L34" s="44"/>
      <c r="M34" s="44"/>
      <c r="P34" s="45"/>
      <c r="Q34" s="45"/>
      <c r="R34" s="45"/>
      <c r="S34" s="45"/>
      <c r="T34" s="45"/>
    </row>
    <row r="35" spans="1:20" ht="9" x14ac:dyDescent="0.15">
      <c r="B35" s="12"/>
      <c r="E35" s="33"/>
      <c r="F35" s="33"/>
      <c r="G35" s="140" t="s">
        <v>82</v>
      </c>
      <c r="H35" s="141"/>
      <c r="I35" s="142"/>
      <c r="J35" s="143" t="s">
        <v>83</v>
      </c>
      <c r="K35" s="144"/>
      <c r="L35" s="144"/>
      <c r="M35" s="145"/>
      <c r="P35" s="45"/>
      <c r="Q35" s="45"/>
      <c r="R35" s="45"/>
      <c r="S35" s="45"/>
      <c r="T35" s="45"/>
    </row>
    <row r="36" spans="1:20" ht="35.1" customHeight="1" x14ac:dyDescent="0.15">
      <c r="B36" s="12"/>
      <c r="E36" s="18" t="s">
        <v>89</v>
      </c>
      <c r="F36" s="21" t="s">
        <v>91</v>
      </c>
      <c r="G36" s="30" t="s">
        <v>75</v>
      </c>
      <c r="H36" s="19" t="s">
        <v>76</v>
      </c>
      <c r="I36" s="19" t="s">
        <v>77</v>
      </c>
      <c r="J36" s="20" t="s">
        <v>92</v>
      </c>
      <c r="K36" s="20" t="s">
        <v>92</v>
      </c>
      <c r="L36" s="20" t="s">
        <v>92</v>
      </c>
      <c r="M36" s="20" t="s">
        <v>92</v>
      </c>
      <c r="N36" s="21" t="s">
        <v>93</v>
      </c>
      <c r="O36" s="21" t="s">
        <v>94</v>
      </c>
      <c r="P36" s="146" t="s">
        <v>78</v>
      </c>
      <c r="Q36" s="147"/>
      <c r="R36" s="147"/>
      <c r="S36" s="147"/>
      <c r="T36" s="148"/>
    </row>
    <row r="37" spans="1:20" ht="35.1" customHeight="1" x14ac:dyDescent="0.15">
      <c r="A37" s="32">
        <f t="shared" si="0"/>
        <v>7</v>
      </c>
      <c r="B37" s="12"/>
      <c r="C37" s="12" t="str">
        <f>IFERROR(HLOOKUP($H$11,'Pairings Table'!$M$1:$S$8,'MCO-DOH Quarterly Report'!$A37)," ")</f>
        <v>Bon Secours Charity Health</v>
      </c>
      <c r="E37" s="12" t="str">
        <f>IF(C37=0,"",C37)</f>
        <v>Bon Secours Charity Health</v>
      </c>
      <c r="F37" s="12" t="s">
        <v>48</v>
      </c>
      <c r="G37" s="22">
        <v>10000</v>
      </c>
      <c r="H37" s="23">
        <v>8000</v>
      </c>
      <c r="I37" s="24">
        <v>10000</v>
      </c>
      <c r="J37" s="25">
        <v>2000</v>
      </c>
      <c r="K37" s="25">
        <v>2000</v>
      </c>
      <c r="L37" s="25">
        <v>2000</v>
      </c>
      <c r="M37" s="25">
        <v>2000</v>
      </c>
      <c r="N37" s="26">
        <f>IF(C37=0,"",SUM(J37:M37))</f>
        <v>8000</v>
      </c>
      <c r="O37" s="26">
        <f>IF(C37=0,"",H37-N37)</f>
        <v>0</v>
      </c>
      <c r="P37" s="149"/>
      <c r="Q37" s="150"/>
      <c r="R37" s="150"/>
      <c r="S37" s="150"/>
      <c r="T37" s="151"/>
    </row>
    <row r="38" spans="1:20" ht="8.1" customHeight="1" x14ac:dyDescent="0.15">
      <c r="B38" s="12"/>
      <c r="H38" s="44"/>
      <c r="I38" s="44"/>
      <c r="J38" s="44"/>
      <c r="K38" s="44"/>
      <c r="L38" s="44"/>
      <c r="M38" s="44"/>
      <c r="P38" s="45"/>
      <c r="Q38" s="45"/>
      <c r="R38" s="45"/>
      <c r="S38" s="45"/>
      <c r="T38" s="45"/>
    </row>
    <row r="39" spans="1:20" ht="9" x14ac:dyDescent="0.15">
      <c r="B39" s="12"/>
      <c r="E39" s="33"/>
      <c r="F39" s="33"/>
      <c r="G39" s="140" t="s">
        <v>82</v>
      </c>
      <c r="H39" s="141"/>
      <c r="I39" s="142"/>
      <c r="J39" s="143" t="s">
        <v>83</v>
      </c>
      <c r="K39" s="144"/>
      <c r="L39" s="144"/>
      <c r="M39" s="145"/>
      <c r="P39" s="45"/>
      <c r="Q39" s="45"/>
      <c r="R39" s="45"/>
      <c r="S39" s="45"/>
      <c r="T39" s="45"/>
    </row>
    <row r="40" spans="1:20" ht="35.1" customHeight="1" x14ac:dyDescent="0.15">
      <c r="B40" s="12"/>
      <c r="E40" s="18" t="s">
        <v>90</v>
      </c>
      <c r="F40" s="21" t="s">
        <v>91</v>
      </c>
      <c r="G40" s="30" t="s">
        <v>75</v>
      </c>
      <c r="H40" s="19" t="s">
        <v>76</v>
      </c>
      <c r="I40" s="19" t="s">
        <v>77</v>
      </c>
      <c r="J40" s="20" t="s">
        <v>92</v>
      </c>
      <c r="K40" s="20" t="s">
        <v>92</v>
      </c>
      <c r="L40" s="20" t="s">
        <v>92</v>
      </c>
      <c r="M40" s="20" t="s">
        <v>92</v>
      </c>
      <c r="N40" s="21" t="s">
        <v>93</v>
      </c>
      <c r="O40" s="21" t="s">
        <v>94</v>
      </c>
      <c r="P40" s="146" t="s">
        <v>78</v>
      </c>
      <c r="Q40" s="147"/>
      <c r="R40" s="147"/>
      <c r="S40" s="147"/>
      <c r="T40" s="148"/>
    </row>
    <row r="41" spans="1:20" ht="42.75" customHeight="1" x14ac:dyDescent="0.15">
      <c r="A41" s="32">
        <f t="shared" si="0"/>
        <v>8</v>
      </c>
      <c r="B41" s="12"/>
      <c r="C41" s="12" t="str">
        <f>IFERROR(HLOOKUP($H$11,'Pairings Table'!$M$1:$S$8,'MCO-DOH Quarterly Report'!$A41)," ")</f>
        <v>Good Samaritan Hospital Suffern</v>
      </c>
      <c r="E41" s="12" t="str">
        <f>IF(C41=0,"",C41)</f>
        <v>Good Samaritan Hospital Suffern</v>
      </c>
      <c r="F41" s="12" t="s">
        <v>48</v>
      </c>
      <c r="G41" s="22">
        <v>10000</v>
      </c>
      <c r="H41" s="23">
        <v>8000</v>
      </c>
      <c r="I41" s="24">
        <v>10000</v>
      </c>
      <c r="J41" s="25">
        <v>2000</v>
      </c>
      <c r="K41" s="25">
        <v>2000</v>
      </c>
      <c r="L41" s="25">
        <v>2000</v>
      </c>
      <c r="M41" s="25">
        <v>2000</v>
      </c>
      <c r="N41" s="26">
        <f>IF(C41=0,"",SUM(J41:M41))</f>
        <v>8000</v>
      </c>
      <c r="O41" s="26">
        <f>IF(C41=0,"",H41-N41)</f>
        <v>0</v>
      </c>
      <c r="P41" s="149"/>
      <c r="Q41" s="150"/>
      <c r="R41" s="150"/>
      <c r="S41" s="150"/>
      <c r="T41" s="151"/>
    </row>
    <row r="42" spans="1:20" x14ac:dyDescent="0.15">
      <c r="M42" s="43"/>
    </row>
    <row r="43" spans="1:20" s="31" customFormat="1" ht="7.5" customHeight="1" x14ac:dyDescent="0.2">
      <c r="E43" s="37"/>
      <c r="F43" s="37"/>
      <c r="G43" s="38"/>
      <c r="H43" s="38"/>
      <c r="I43" s="38"/>
      <c r="J43" s="38"/>
      <c r="K43" s="38"/>
      <c r="L43" s="38"/>
      <c r="M43" s="38"/>
    </row>
    <row r="44" spans="1:20" ht="31.5" customHeight="1" x14ac:dyDescent="0.15">
      <c r="M44" s="27" t="s">
        <v>79</v>
      </c>
      <c r="N44" s="28">
        <f>SUM(N16:N41)</f>
        <v>56000</v>
      </c>
      <c r="O44" s="28">
        <f>SUM(O16:O41)</f>
        <v>0</v>
      </c>
    </row>
    <row r="45" spans="1:20" ht="21.95" customHeight="1" x14ac:dyDescent="0.15"/>
    <row r="46" spans="1:20" ht="24.95" customHeight="1" x14ac:dyDescent="0.15"/>
    <row r="47" spans="1:20" ht="24.95" customHeight="1" x14ac:dyDescent="0.15"/>
    <row r="48" spans="1:2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15" customHeight="1" x14ac:dyDescent="0.15"/>
  </sheetData>
  <mergeCells count="30">
    <mergeCell ref="E4:L9"/>
    <mergeCell ref="H11:I11"/>
    <mergeCell ref="P20:T20"/>
    <mergeCell ref="P21:T21"/>
    <mergeCell ref="G23:I23"/>
    <mergeCell ref="J23:M23"/>
    <mergeCell ref="P25:T25"/>
    <mergeCell ref="G15:I15"/>
    <mergeCell ref="J15:M15"/>
    <mergeCell ref="P16:T16"/>
    <mergeCell ref="P17:T17"/>
    <mergeCell ref="G19:I19"/>
    <mergeCell ref="J19:M19"/>
    <mergeCell ref="P24:T24"/>
    <mergeCell ref="G27:I27"/>
    <mergeCell ref="J27:M27"/>
    <mergeCell ref="P28:T28"/>
    <mergeCell ref="P29:T29"/>
    <mergeCell ref="G31:I31"/>
    <mergeCell ref="J31:M31"/>
    <mergeCell ref="G39:I39"/>
    <mergeCell ref="J39:M39"/>
    <mergeCell ref="P40:T40"/>
    <mergeCell ref="P41:T41"/>
    <mergeCell ref="P32:T32"/>
    <mergeCell ref="P33:T33"/>
    <mergeCell ref="G35:I35"/>
    <mergeCell ref="J35:M35"/>
    <mergeCell ref="P36:T36"/>
    <mergeCell ref="P37:T37"/>
  </mergeCells>
  <dataValidations count="8">
    <dataValidation type="list" allowBlank="1" showInputMessage="1" showErrorMessage="1" sqref="F17 F21 F25 F29 F33 F37 F41" xr:uid="{00000000-0002-0000-0400-000000000000}">
      <formula1>FT</formula1>
    </dataValidation>
    <dataValidation type="list" allowBlank="1" showInputMessage="1" showErrorMessage="1" sqref="J16:M16" xr:uid="{00000000-0002-0000-0400-000001000000}">
      <formula1>INDIRECT($F$17)</formula1>
    </dataValidation>
    <dataValidation type="list" allowBlank="1" showInputMessage="1" showErrorMessage="1" sqref="J20:M20" xr:uid="{00000000-0002-0000-0400-000002000000}">
      <formula1>INDIRECT($F$21)</formula1>
    </dataValidation>
    <dataValidation type="list" allowBlank="1" showInputMessage="1" showErrorMessage="1" sqref="J24:M24" xr:uid="{00000000-0002-0000-0400-000003000000}">
      <formula1>INDIRECT($F$25)</formula1>
    </dataValidation>
    <dataValidation type="list" allowBlank="1" showInputMessage="1" showErrorMessage="1" sqref="J28:M28" xr:uid="{00000000-0002-0000-0400-000004000000}">
      <formula1>INDIRECT($F$29)</formula1>
    </dataValidation>
    <dataValidation type="list" allowBlank="1" showInputMessage="1" showErrorMessage="1" sqref="J32:M32" xr:uid="{00000000-0002-0000-0400-000005000000}">
      <formula1>INDIRECT($F$33)</formula1>
    </dataValidation>
    <dataValidation type="list" allowBlank="1" showInputMessage="1" showErrorMessage="1" sqref="J36:M36" xr:uid="{00000000-0002-0000-0400-000006000000}">
      <formula1>INDIRECT($F$37)</formula1>
    </dataValidation>
    <dataValidation type="list" allowBlank="1" showInputMessage="1" showErrorMessage="1" sqref="J40:M40" xr:uid="{00000000-0002-0000-0400-000007000000}">
      <formula1>INDIRECT($F$41)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400-000008000000}">
          <x14:formula1>
            <xm:f>'Drop Downs (Hidden Tab)'!$G$3:$G$10</xm:f>
          </x14:formula1>
          <xm:sqref>H11</xm:sqref>
        </x14:dataValidation>
        <x14:dataValidation type="list" showInputMessage="1" showErrorMessage="1" xr:uid="{00000000-0002-0000-0400-000009000000}">
          <x14:formula1>
            <xm:f>'Drop Downs (Hidden Tab)'!$I$5:$I$10</xm:f>
          </x14:formula1>
          <xm:sqref>H12:H13</xm:sqref>
        </x14:dataValidation>
        <x14:dataValidation type="list" showInputMessage="1" showErrorMessage="1" xr:uid="{00000000-0002-0000-0400-00000A000000}">
          <x14:formula1>
            <xm:f>'Drop Downs (Hidden Tab)'!$I$13:$I$17</xm:f>
          </x14:formula1>
          <xm:sqref>I12:I13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62"/>
  <sheetViews>
    <sheetView workbookViewId="0">
      <selection activeCell="I16" sqref="I16"/>
    </sheetView>
  </sheetViews>
  <sheetFormatPr defaultRowHeight="15" x14ac:dyDescent="0.25"/>
  <cols>
    <col min="1" max="1" width="34" customWidth="1"/>
    <col min="2" max="2" width="11.140625" customWidth="1"/>
    <col min="3" max="3" width="10.140625"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21</v>
      </c>
      <c r="C1" t="s">
        <v>53</v>
      </c>
      <c r="D1" t="s">
        <v>15</v>
      </c>
      <c r="E1" t="s">
        <v>3</v>
      </c>
      <c r="F1" t="s">
        <v>22</v>
      </c>
      <c r="G1" t="s">
        <v>8</v>
      </c>
      <c r="H1" t="s">
        <v>54</v>
      </c>
      <c r="I1" t="s">
        <v>167</v>
      </c>
      <c r="J1" t="s">
        <v>101</v>
      </c>
      <c r="K1" t="s">
        <v>5</v>
      </c>
      <c r="N1" t="s">
        <v>71</v>
      </c>
      <c r="O1" t="s">
        <v>53</v>
      </c>
      <c r="P1" t="s">
        <v>15</v>
      </c>
      <c r="Q1" t="s">
        <v>3</v>
      </c>
      <c r="R1" t="s">
        <v>22</v>
      </c>
      <c r="S1" t="s">
        <v>72</v>
      </c>
      <c r="T1" t="s">
        <v>54</v>
      </c>
      <c r="U1" t="s">
        <v>167</v>
      </c>
      <c r="V1" t="s">
        <v>101</v>
      </c>
      <c r="W1" t="s">
        <v>5</v>
      </c>
    </row>
    <row r="2" spans="1:23" ht="30" x14ac:dyDescent="0.25">
      <c r="A2" s="13" t="s">
        <v>98</v>
      </c>
      <c r="B2" s="17">
        <v>28066110</v>
      </c>
      <c r="C2" s="17"/>
      <c r="D2" s="17"/>
      <c r="E2" s="17">
        <v>98956547</v>
      </c>
      <c r="F2" s="17"/>
      <c r="G2" s="17"/>
      <c r="H2" s="17"/>
      <c r="I2" s="17"/>
      <c r="J2" s="17"/>
      <c r="M2" s="13" t="s">
        <v>74</v>
      </c>
      <c r="N2" s="17" t="str">
        <f>IF(B2&gt;0,$A2,"")</f>
        <v>Brookdale Hospital</v>
      </c>
      <c r="O2" s="17" t="str">
        <f>IF(C4&gt;0,$A4,"")</f>
        <v>Lewis County General Hospital</v>
      </c>
      <c r="P2" s="17" t="str">
        <f t="shared" ref="P2:P8" si="0">IF(D9&gt;0,$A9,"")</f>
        <v>Interfaith Medical Center</v>
      </c>
      <c r="Q2" s="17" t="s">
        <v>98</v>
      </c>
      <c r="R2" s="17" t="str">
        <f>IF(F17&gt;0,$A17,"")</f>
        <v>Montefiore - New Rochelle</v>
      </c>
      <c r="S2" s="17" t="str">
        <f>IF(G19&gt;0,$A19,"")</f>
        <v>Rome Memorial Hospital</v>
      </c>
      <c r="T2" s="17" t="str">
        <f>IF(H21&gt;0,$A21,"")</f>
        <v>St. Luke's Cornwall</v>
      </c>
      <c r="U2" s="47" t="s">
        <v>99</v>
      </c>
      <c r="V2" s="46" t="s">
        <v>100</v>
      </c>
      <c r="W2" s="46" t="s">
        <v>100</v>
      </c>
    </row>
    <row r="3" spans="1:23" x14ac:dyDescent="0.25">
      <c r="A3" s="13" t="s">
        <v>55</v>
      </c>
      <c r="B3" s="17">
        <v>7547852</v>
      </c>
      <c r="C3" s="17"/>
      <c r="D3" s="17"/>
      <c r="E3" s="17"/>
      <c r="F3" s="17"/>
      <c r="G3" s="17"/>
      <c r="H3" s="17"/>
      <c r="I3" s="17"/>
      <c r="J3" s="17"/>
      <c r="M3" s="13" t="s">
        <v>55</v>
      </c>
      <c r="N3" s="17" t="str">
        <f t="shared" ref="N3" si="1">IF(B3&gt;0,$A3,"")</f>
        <v>St. Joseph's Hospital</v>
      </c>
      <c r="O3" s="17" t="str">
        <f>IF(C5&gt;0,$A5,"")</f>
        <v>Orleans Community Hospital</v>
      </c>
      <c r="P3" s="17" t="str">
        <f t="shared" si="0"/>
        <v>Kingsbrook Jewish Medical Center</v>
      </c>
      <c r="Q3" s="17"/>
      <c r="R3" s="17" t="str">
        <f>IF(F18&gt;0,$A18,"")</f>
        <v>Health Alliance (Benedictine)</v>
      </c>
      <c r="S3" s="17" t="str">
        <f>IF(G20&gt;0,$A20,"")</f>
        <v>Wyckoff Heights Medical Center</v>
      </c>
      <c r="T3" s="17"/>
      <c r="U3" t="s">
        <v>159</v>
      </c>
    </row>
    <row r="4" spans="1:23" x14ac:dyDescent="0.25">
      <c r="A4" s="13" t="s">
        <v>56</v>
      </c>
      <c r="B4" s="17"/>
      <c r="C4" s="17">
        <v>1419103</v>
      </c>
      <c r="D4" s="17"/>
      <c r="E4" s="17"/>
      <c r="F4" s="17"/>
      <c r="G4" s="17"/>
      <c r="H4" s="17"/>
      <c r="I4" s="17"/>
      <c r="J4" s="17"/>
      <c r="M4" s="13" t="s">
        <v>56</v>
      </c>
      <c r="N4" s="17"/>
      <c r="O4" s="17" t="str">
        <f>IF(C6&gt;0,$A6,"")</f>
        <v>St. James Mercy Hospital</v>
      </c>
      <c r="P4" s="17" t="str">
        <f t="shared" si="0"/>
        <v>Montefiore - Mount Vernon</v>
      </c>
      <c r="Q4" s="17"/>
      <c r="R4" s="17"/>
      <c r="S4" s="17"/>
      <c r="T4" s="17"/>
    </row>
    <row r="5" spans="1:23" x14ac:dyDescent="0.25">
      <c r="A5" s="13" t="s">
        <v>57</v>
      </c>
      <c r="B5" s="17"/>
      <c r="C5" s="17">
        <v>3500374</v>
      </c>
      <c r="D5" s="17"/>
      <c r="E5" s="17"/>
      <c r="F5" s="17"/>
      <c r="G5" s="17"/>
      <c r="H5" s="17"/>
      <c r="I5" s="17"/>
      <c r="J5" s="17"/>
      <c r="M5" s="13" t="s">
        <v>57</v>
      </c>
      <c r="N5" s="17"/>
      <c r="O5" s="17" t="str">
        <f>IF(C7&gt;0,$A7,"")</f>
        <v>Wyoming County Community Health</v>
      </c>
      <c r="P5" s="17" t="str">
        <f t="shared" si="0"/>
        <v>Nyack Hospital</v>
      </c>
      <c r="Q5" s="17"/>
      <c r="R5" s="17"/>
      <c r="S5" s="17"/>
      <c r="T5" s="17"/>
    </row>
    <row r="6" spans="1:23" x14ac:dyDescent="0.25">
      <c r="A6" s="13" t="s">
        <v>58</v>
      </c>
      <c r="B6" s="17"/>
      <c r="C6" s="17">
        <v>2589539</v>
      </c>
      <c r="D6" s="17"/>
      <c r="E6" s="17"/>
      <c r="F6" s="17"/>
      <c r="G6" s="17"/>
      <c r="H6" s="17"/>
      <c r="I6" s="17"/>
      <c r="J6" s="17"/>
      <c r="M6" s="13" t="s">
        <v>58</v>
      </c>
      <c r="N6" s="17"/>
      <c r="O6" s="17" t="str">
        <f>IF(C8&gt;0,$A8,"")</f>
        <v>A.O. Fox Memorial Hospital</v>
      </c>
      <c r="P6" s="17" t="str">
        <f t="shared" si="0"/>
        <v>St. John's Episcopal</v>
      </c>
      <c r="Q6" s="17"/>
      <c r="R6" s="17"/>
      <c r="S6" s="17"/>
      <c r="T6" s="17"/>
    </row>
    <row r="7" spans="1:23" ht="22.5" x14ac:dyDescent="0.25">
      <c r="A7" s="13" t="s">
        <v>59</v>
      </c>
      <c r="B7" s="17"/>
      <c r="C7" s="17">
        <v>1423143</v>
      </c>
      <c r="D7" s="17"/>
      <c r="E7" s="17"/>
      <c r="F7" s="17"/>
      <c r="G7" s="17"/>
      <c r="H7" s="17"/>
      <c r="I7" s="17"/>
      <c r="J7" s="17"/>
      <c r="M7" s="13" t="s">
        <v>59</v>
      </c>
      <c r="N7" s="17"/>
      <c r="P7" s="17" t="str">
        <f t="shared" si="0"/>
        <v>Bon Secours Charity Health</v>
      </c>
      <c r="Q7" s="17"/>
      <c r="R7" s="17"/>
      <c r="S7" s="17"/>
      <c r="T7" s="17"/>
    </row>
    <row r="8" spans="1:23" x14ac:dyDescent="0.25">
      <c r="A8" s="13" t="s">
        <v>60</v>
      </c>
      <c r="B8" s="17"/>
      <c r="C8" s="17">
        <v>1183474</v>
      </c>
      <c r="D8" s="17"/>
      <c r="E8" s="17"/>
      <c r="F8" s="17"/>
      <c r="G8" s="17"/>
      <c r="H8" s="17"/>
      <c r="I8" s="17"/>
      <c r="J8" s="17"/>
      <c r="M8" s="13" t="s">
        <v>60</v>
      </c>
      <c r="N8" s="17"/>
      <c r="P8" s="17" t="str">
        <f t="shared" si="0"/>
        <v>Good Samaritan Hospital Suffern</v>
      </c>
      <c r="Q8" s="17"/>
      <c r="R8" s="17"/>
      <c r="S8" s="17"/>
      <c r="T8" s="17"/>
    </row>
    <row r="9" spans="1:23" x14ac:dyDescent="0.25">
      <c r="A9" s="13" t="s">
        <v>61</v>
      </c>
      <c r="B9" s="17"/>
      <c r="C9" s="17"/>
      <c r="D9" s="17">
        <v>45365234</v>
      </c>
      <c r="E9" s="17"/>
      <c r="F9" s="17"/>
      <c r="G9" s="17"/>
      <c r="H9" s="17"/>
      <c r="I9" s="17"/>
      <c r="J9" s="17"/>
      <c r="M9" s="13" t="s">
        <v>61</v>
      </c>
      <c r="N9" s="17"/>
      <c r="O9" s="17"/>
      <c r="P9" t="s">
        <v>159</v>
      </c>
      <c r="Q9" s="17"/>
      <c r="R9" s="17"/>
      <c r="S9" s="17"/>
      <c r="T9" s="17"/>
    </row>
    <row r="10" spans="1:23" x14ac:dyDescent="0.25">
      <c r="A10" s="13" t="s">
        <v>16</v>
      </c>
      <c r="B10" s="17"/>
      <c r="C10" s="17"/>
      <c r="D10" s="17">
        <v>54438281</v>
      </c>
      <c r="E10" s="17"/>
      <c r="F10" s="17"/>
      <c r="G10" s="17"/>
      <c r="H10" s="17"/>
      <c r="I10" s="17"/>
      <c r="J10" s="17"/>
      <c r="M10" s="13" t="s">
        <v>16</v>
      </c>
      <c r="N10" s="17"/>
      <c r="O10" s="17"/>
      <c r="Q10" s="17"/>
      <c r="R10" s="17"/>
      <c r="S10" s="17"/>
      <c r="T10" s="17"/>
    </row>
    <row r="11" spans="1:23" x14ac:dyDescent="0.25">
      <c r="A11" s="13" t="s">
        <v>62</v>
      </c>
      <c r="B11" s="17"/>
      <c r="C11" s="17"/>
      <c r="D11" s="17">
        <v>17601711</v>
      </c>
      <c r="F11" s="17"/>
      <c r="G11" s="17"/>
      <c r="H11" s="17"/>
      <c r="I11" s="17"/>
      <c r="J11" s="17"/>
      <c r="M11" s="13" t="s">
        <v>62</v>
      </c>
      <c r="N11" s="17"/>
      <c r="O11" s="17"/>
      <c r="Q11" s="17"/>
      <c r="R11" s="17"/>
      <c r="S11" s="17"/>
      <c r="T11" s="17"/>
    </row>
    <row r="12" spans="1:23" x14ac:dyDescent="0.25">
      <c r="A12" s="13" t="s">
        <v>17</v>
      </c>
      <c r="B12" s="17"/>
      <c r="C12" s="17"/>
      <c r="D12" s="17">
        <v>16068310</v>
      </c>
      <c r="F12" s="17"/>
      <c r="G12" s="17"/>
      <c r="H12" s="17"/>
      <c r="I12" s="17"/>
      <c r="J12" s="17"/>
      <c r="M12" s="13" t="s">
        <v>17</v>
      </c>
      <c r="N12" s="17"/>
      <c r="O12" s="17"/>
      <c r="Q12" s="17"/>
      <c r="R12" s="17"/>
      <c r="S12" s="17"/>
      <c r="T12" s="17"/>
    </row>
    <row r="13" spans="1:23" x14ac:dyDescent="0.25">
      <c r="A13" s="13" t="s">
        <v>63</v>
      </c>
      <c r="B13" s="17"/>
      <c r="C13" s="17"/>
      <c r="D13" s="17">
        <v>37199492</v>
      </c>
      <c r="E13" s="17"/>
      <c r="G13" s="17"/>
      <c r="H13" s="17"/>
      <c r="I13" s="17"/>
      <c r="J13" s="17"/>
      <c r="M13" s="13" t="s">
        <v>63</v>
      </c>
      <c r="N13" s="17"/>
      <c r="O13" s="17"/>
      <c r="Q13" s="17"/>
      <c r="R13" s="17"/>
      <c r="S13" s="17"/>
      <c r="T13" s="17"/>
    </row>
    <row r="14" spans="1:23" x14ac:dyDescent="0.25">
      <c r="A14" s="13" t="s">
        <v>64</v>
      </c>
      <c r="B14" s="17"/>
      <c r="C14" s="17"/>
      <c r="D14" s="17">
        <v>3811748</v>
      </c>
      <c r="E14" s="17"/>
      <c r="G14" s="17"/>
      <c r="H14" s="17"/>
      <c r="I14" s="17"/>
      <c r="J14" s="17"/>
      <c r="M14" s="13" t="s">
        <v>64</v>
      </c>
      <c r="N14" s="17"/>
      <c r="O14" s="17"/>
      <c r="Q14" s="17"/>
      <c r="R14" s="17"/>
      <c r="S14" s="17"/>
      <c r="T14" s="17"/>
    </row>
    <row r="15" spans="1:23" x14ac:dyDescent="0.25">
      <c r="A15" s="13" t="s">
        <v>20</v>
      </c>
      <c r="B15" s="17"/>
      <c r="C15" s="17"/>
      <c r="D15" s="17">
        <v>6351133</v>
      </c>
      <c r="E15" s="17"/>
      <c r="F15" s="17"/>
      <c r="G15" s="17"/>
      <c r="H15" s="17"/>
      <c r="I15" s="17"/>
      <c r="J15" s="17"/>
      <c r="M15" s="13" t="s">
        <v>20</v>
      </c>
      <c r="N15" s="17"/>
      <c r="O15" s="17"/>
      <c r="Q15" s="17"/>
      <c r="R15" s="17"/>
      <c r="S15" s="17"/>
      <c r="T15" s="17"/>
    </row>
    <row r="16" spans="1:23" x14ac:dyDescent="0.25">
      <c r="A16" s="13" t="s">
        <v>159</v>
      </c>
      <c r="B16" s="17"/>
      <c r="C16" s="17"/>
      <c r="D16" s="17">
        <v>35620570</v>
      </c>
      <c r="F16" s="17"/>
      <c r="G16" s="17"/>
      <c r="H16" s="17"/>
      <c r="I16" s="17">
        <v>20036570</v>
      </c>
      <c r="J16" s="17"/>
      <c r="M16" s="13" t="s">
        <v>73</v>
      </c>
      <c r="N16" s="17"/>
      <c r="O16" s="17"/>
      <c r="P16" s="17"/>
      <c r="R16" s="17"/>
      <c r="S16" s="17"/>
      <c r="T16" s="17"/>
    </row>
    <row r="17" spans="1:20" x14ac:dyDescent="0.25">
      <c r="A17" s="13" t="s">
        <v>65</v>
      </c>
      <c r="B17" s="17"/>
      <c r="C17" s="17"/>
      <c r="D17" s="17"/>
      <c r="E17" s="17"/>
      <c r="F17" s="17">
        <v>16966598</v>
      </c>
      <c r="G17" s="17"/>
      <c r="H17" s="17"/>
      <c r="I17" s="17"/>
      <c r="J17" s="17"/>
      <c r="M17" s="13" t="s">
        <v>65</v>
      </c>
      <c r="N17" s="17"/>
      <c r="O17" s="17"/>
      <c r="P17" s="17"/>
      <c r="Q17" s="17"/>
      <c r="S17" s="17"/>
      <c r="T17" s="17"/>
    </row>
    <row r="18" spans="1:20" x14ac:dyDescent="0.25">
      <c r="A18" s="13" t="s">
        <v>14</v>
      </c>
      <c r="B18" s="17"/>
      <c r="C18" s="17"/>
      <c r="D18" s="17"/>
      <c r="E18" s="17"/>
      <c r="F18" s="17">
        <v>8737914</v>
      </c>
      <c r="G18" s="17"/>
      <c r="H18" s="17"/>
      <c r="I18" s="17"/>
      <c r="J18" s="17"/>
      <c r="M18" s="13" t="s">
        <v>14</v>
      </c>
      <c r="N18" s="17"/>
      <c r="O18" s="17"/>
      <c r="P18" s="17"/>
      <c r="Q18" s="17"/>
      <c r="S18" s="17"/>
      <c r="T18" s="17"/>
    </row>
    <row r="19" spans="1:20" x14ac:dyDescent="0.25">
      <c r="A19" s="13" t="s">
        <v>66</v>
      </c>
      <c r="B19" s="17"/>
      <c r="C19" s="17"/>
      <c r="D19" s="17"/>
      <c r="E19" s="17"/>
      <c r="F19" s="17"/>
      <c r="G19" s="17">
        <v>1402633</v>
      </c>
      <c r="H19" s="17"/>
      <c r="I19" s="17"/>
      <c r="J19" s="17"/>
      <c r="M19" s="13" t="s">
        <v>66</v>
      </c>
      <c r="N19" s="17"/>
      <c r="O19" s="17"/>
      <c r="P19" s="17"/>
      <c r="Q19" s="17"/>
      <c r="R19" s="17"/>
      <c r="T19" s="17"/>
    </row>
    <row r="20" spans="1:20" x14ac:dyDescent="0.25">
      <c r="A20" s="13" t="s">
        <v>10</v>
      </c>
      <c r="B20" s="17"/>
      <c r="C20" s="17"/>
      <c r="D20" s="17"/>
      <c r="E20" s="17"/>
      <c r="F20" s="17"/>
      <c r="G20" s="17">
        <v>63511328</v>
      </c>
      <c r="H20" s="17"/>
      <c r="I20" s="17"/>
      <c r="J20" s="17"/>
      <c r="M20" s="13" t="s">
        <v>10</v>
      </c>
      <c r="N20" s="17"/>
      <c r="O20" s="17"/>
      <c r="P20" s="17"/>
      <c r="Q20" s="17"/>
      <c r="R20" s="17"/>
      <c r="T20" s="17"/>
    </row>
    <row r="21" spans="1:20" x14ac:dyDescent="0.25">
      <c r="A21" s="13" t="s">
        <v>67</v>
      </c>
      <c r="H21" s="17">
        <v>17603950</v>
      </c>
      <c r="I21" s="17"/>
      <c r="J21" s="17"/>
      <c r="K21" s="17"/>
      <c r="M21" s="13" t="s">
        <v>67</v>
      </c>
      <c r="N21" s="17"/>
      <c r="O21" s="17"/>
      <c r="P21" s="17"/>
      <c r="Q21" s="17"/>
      <c r="R21" s="17"/>
      <c r="S21" s="17"/>
    </row>
    <row r="22" spans="1:20" x14ac:dyDescent="0.25">
      <c r="A22" s="13" t="s">
        <v>99</v>
      </c>
      <c r="I22" s="17">
        <v>36292188</v>
      </c>
      <c r="J22" s="17"/>
      <c r="K22" s="17"/>
    </row>
    <row r="23" spans="1:20" x14ac:dyDescent="0.25">
      <c r="A23" t="s">
        <v>100</v>
      </c>
      <c r="I23" s="17"/>
      <c r="J23" s="17">
        <v>54438281</v>
      </c>
      <c r="K23" s="17">
        <v>54438281</v>
      </c>
    </row>
    <row r="27" spans="1:20" ht="15.75" thickBot="1" x14ac:dyDescent="0.3"/>
    <row r="28" spans="1:20" x14ac:dyDescent="0.25">
      <c r="D28" s="48" t="s">
        <v>122</v>
      </c>
      <c r="E28" s="49"/>
    </row>
    <row r="29" spans="1:20" x14ac:dyDescent="0.25">
      <c r="A29" t="s">
        <v>21</v>
      </c>
      <c r="B29">
        <v>2</v>
      </c>
      <c r="D29" s="50" t="s">
        <v>102</v>
      </c>
      <c r="E29" s="51" t="e">
        <f>MATCH('EP-QIP Performance Table'!E14,'Pairings Table'!A1:K1,0)</f>
        <v>#N/A</v>
      </c>
    </row>
    <row r="30" spans="1:20" ht="15.75" thickBot="1" x14ac:dyDescent="0.3">
      <c r="A30" t="s">
        <v>101</v>
      </c>
      <c r="B30">
        <v>1</v>
      </c>
      <c r="D30" s="52" t="s">
        <v>103</v>
      </c>
      <c r="E30" s="53" t="e">
        <f>MATCH('EP-QIP Performance Table'!E13,'Pairings Table'!A1:A23,0)</f>
        <v>#N/A</v>
      </c>
    </row>
    <row r="31" spans="1:20" x14ac:dyDescent="0.25">
      <c r="A31" t="s">
        <v>167</v>
      </c>
      <c r="B31">
        <v>2</v>
      </c>
    </row>
    <row r="32" spans="1:20" x14ac:dyDescent="0.25">
      <c r="A32" t="s">
        <v>53</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8</v>
      </c>
      <c r="B37">
        <v>2</v>
      </c>
    </row>
    <row r="38" spans="1:2" x14ac:dyDescent="0.25">
      <c r="A38" t="s">
        <v>54</v>
      </c>
      <c r="B38">
        <v>1</v>
      </c>
    </row>
    <row r="39" spans="1:2" x14ac:dyDescent="0.25">
      <c r="B39">
        <f>SUM(B29:B38)</f>
        <v>25</v>
      </c>
    </row>
    <row r="41" spans="1:2" x14ac:dyDescent="0.25">
      <c r="A41" t="s">
        <v>60</v>
      </c>
    </row>
    <row r="42" spans="1:2" x14ac:dyDescent="0.25">
      <c r="A42" t="s">
        <v>64</v>
      </c>
    </row>
    <row r="43" spans="1:2" x14ac:dyDescent="0.25">
      <c r="A43" t="s">
        <v>98</v>
      </c>
    </row>
    <row r="44" spans="1:2" x14ac:dyDescent="0.25">
      <c r="A44" t="s">
        <v>20</v>
      </c>
    </row>
    <row r="45" spans="1:2" x14ac:dyDescent="0.25">
      <c r="A45" t="s">
        <v>14</v>
      </c>
    </row>
    <row r="46" spans="1:2" x14ac:dyDescent="0.25">
      <c r="A46" s="46" t="s">
        <v>100</v>
      </c>
    </row>
    <row r="47" spans="1:2" x14ac:dyDescent="0.25">
      <c r="A47" t="s">
        <v>61</v>
      </c>
    </row>
    <row r="48" spans="1:2" x14ac:dyDescent="0.25">
      <c r="A48" s="46" t="s">
        <v>159</v>
      </c>
    </row>
    <row r="49" spans="1:1" x14ac:dyDescent="0.25">
      <c r="A49" t="s">
        <v>16</v>
      </c>
    </row>
    <row r="50" spans="1:1" x14ac:dyDescent="0.25">
      <c r="A50" t="s">
        <v>56</v>
      </c>
    </row>
    <row r="51" spans="1:1" x14ac:dyDescent="0.25">
      <c r="A51" t="s">
        <v>62</v>
      </c>
    </row>
    <row r="52" spans="1:1" x14ac:dyDescent="0.25">
      <c r="A52" t="s">
        <v>65</v>
      </c>
    </row>
    <row r="53" spans="1:1" x14ac:dyDescent="0.25">
      <c r="A53" t="s">
        <v>99</v>
      </c>
    </row>
    <row r="54" spans="1:1" x14ac:dyDescent="0.25">
      <c r="A54" t="s">
        <v>17</v>
      </c>
    </row>
    <row r="55" spans="1:1" x14ac:dyDescent="0.25">
      <c r="A55" t="s">
        <v>57</v>
      </c>
    </row>
    <row r="56" spans="1:1" x14ac:dyDescent="0.25">
      <c r="A56" t="s">
        <v>66</v>
      </c>
    </row>
    <row r="57" spans="1:1" x14ac:dyDescent="0.25">
      <c r="A57" t="s">
        <v>58</v>
      </c>
    </row>
    <row r="58" spans="1:1" x14ac:dyDescent="0.25">
      <c r="A58" t="s">
        <v>63</v>
      </c>
    </row>
    <row r="59" spans="1:1" x14ac:dyDescent="0.25">
      <c r="A59" t="s">
        <v>55</v>
      </c>
    </row>
    <row r="60" spans="1:1" x14ac:dyDescent="0.25">
      <c r="A60" s="46" t="s">
        <v>67</v>
      </c>
    </row>
    <row r="61" spans="1:1" x14ac:dyDescent="0.25">
      <c r="A61" s="46" t="s">
        <v>10</v>
      </c>
    </row>
    <row r="62" spans="1:1" x14ac:dyDescent="0.25">
      <c r="A62" t="s">
        <v>59</v>
      </c>
    </row>
  </sheetData>
  <sortState ref="A29:B37">
    <sortCondition ref="A29:A3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F42"/>
  <sheetViews>
    <sheetView topLeftCell="A4" workbookViewId="0">
      <selection activeCell="A19" sqref="A19"/>
    </sheetView>
  </sheetViews>
  <sheetFormatPr defaultRowHeight="15" x14ac:dyDescent="0.25"/>
  <cols>
    <col min="2" max="5" width="59.85546875" bestFit="1" customWidth="1"/>
    <col min="6" max="6" width="18.28515625" customWidth="1"/>
  </cols>
  <sheetData>
    <row r="1" spans="1:5" x14ac:dyDescent="0.25">
      <c r="B1" s="78" t="s">
        <v>127</v>
      </c>
      <c r="C1" t="s">
        <v>126</v>
      </c>
    </row>
    <row r="3" spans="1:5" x14ac:dyDescent="0.25">
      <c r="A3">
        <v>1</v>
      </c>
      <c r="B3" s="79" t="s">
        <v>35</v>
      </c>
      <c r="C3" s="79" t="s">
        <v>35</v>
      </c>
      <c r="D3">
        <v>1</v>
      </c>
      <c r="E3">
        <v>1</v>
      </c>
    </row>
    <row r="4" spans="1:5" x14ac:dyDescent="0.25">
      <c r="A4">
        <v>2</v>
      </c>
      <c r="B4" s="79" t="s">
        <v>28</v>
      </c>
      <c r="C4" s="79" t="s">
        <v>28</v>
      </c>
      <c r="D4">
        <v>1000</v>
      </c>
      <c r="E4">
        <v>1000</v>
      </c>
    </row>
    <row r="5" spans="1:5" x14ac:dyDescent="0.25">
      <c r="A5">
        <v>3</v>
      </c>
      <c r="B5" s="79" t="s">
        <v>46</v>
      </c>
      <c r="C5" s="79" t="s">
        <v>46</v>
      </c>
      <c r="D5">
        <v>100</v>
      </c>
      <c r="E5">
        <v>100</v>
      </c>
    </row>
    <row r="6" spans="1:5" x14ac:dyDescent="0.25">
      <c r="A6">
        <v>4</v>
      </c>
      <c r="B6" s="79" t="s">
        <v>38</v>
      </c>
      <c r="C6" s="79" t="s">
        <v>38</v>
      </c>
      <c r="D6">
        <v>100</v>
      </c>
      <c r="E6">
        <v>100</v>
      </c>
    </row>
    <row r="7" spans="1:5" x14ac:dyDescent="0.25">
      <c r="A7">
        <v>5</v>
      </c>
      <c r="B7" s="79" t="s">
        <v>151</v>
      </c>
      <c r="C7" s="79" t="s">
        <v>151</v>
      </c>
      <c r="D7">
        <v>10000</v>
      </c>
      <c r="E7">
        <v>10000</v>
      </c>
    </row>
    <row r="8" spans="1:5" x14ac:dyDescent="0.25">
      <c r="B8" s="79" t="s">
        <v>154</v>
      </c>
      <c r="C8" s="79" t="s">
        <v>154</v>
      </c>
      <c r="D8">
        <v>1000</v>
      </c>
      <c r="E8">
        <v>1000</v>
      </c>
    </row>
    <row r="9" spans="1:5" x14ac:dyDescent="0.25">
      <c r="A9">
        <v>6</v>
      </c>
      <c r="B9" s="79" t="s">
        <v>33</v>
      </c>
      <c r="C9" s="79" t="s">
        <v>33</v>
      </c>
      <c r="D9">
        <v>10000</v>
      </c>
      <c r="E9">
        <v>10000</v>
      </c>
    </row>
    <row r="10" spans="1:5" x14ac:dyDescent="0.25">
      <c r="B10" s="79" t="s">
        <v>152</v>
      </c>
      <c r="C10" s="79" t="s">
        <v>152</v>
      </c>
      <c r="D10">
        <v>10000</v>
      </c>
      <c r="E10">
        <v>10000</v>
      </c>
    </row>
    <row r="11" spans="1:5" x14ac:dyDescent="0.25">
      <c r="A11">
        <v>7</v>
      </c>
      <c r="B11" s="79" t="s">
        <v>153</v>
      </c>
      <c r="C11" s="79" t="s">
        <v>153</v>
      </c>
      <c r="D11">
        <v>1000</v>
      </c>
      <c r="E11">
        <v>1000</v>
      </c>
    </row>
    <row r="12" spans="1:5" x14ac:dyDescent="0.25">
      <c r="A12">
        <v>8</v>
      </c>
      <c r="B12" s="79" t="s">
        <v>36</v>
      </c>
      <c r="C12" s="79" t="s">
        <v>44</v>
      </c>
      <c r="D12">
        <v>100</v>
      </c>
      <c r="E12">
        <v>100</v>
      </c>
    </row>
    <row r="13" spans="1:5" x14ac:dyDescent="0.25">
      <c r="A13">
        <v>9</v>
      </c>
      <c r="B13" s="79" t="s">
        <v>34</v>
      </c>
      <c r="C13" s="79" t="s">
        <v>36</v>
      </c>
      <c r="D13">
        <v>1000</v>
      </c>
      <c r="E13">
        <v>100</v>
      </c>
    </row>
    <row r="14" spans="1:5" x14ac:dyDescent="0.25">
      <c r="A14">
        <v>10</v>
      </c>
      <c r="B14" s="79" t="s">
        <v>30</v>
      </c>
      <c r="C14" s="79" t="s">
        <v>34</v>
      </c>
      <c r="D14">
        <v>1000</v>
      </c>
      <c r="E14">
        <v>1000</v>
      </c>
    </row>
    <row r="15" spans="1:5" x14ac:dyDescent="0.25">
      <c r="A15">
        <v>11</v>
      </c>
      <c r="B15" s="79" t="s">
        <v>158</v>
      </c>
      <c r="C15" s="79" t="s">
        <v>41</v>
      </c>
      <c r="D15">
        <v>100</v>
      </c>
      <c r="E15">
        <v>1</v>
      </c>
    </row>
    <row r="16" spans="1:5" x14ac:dyDescent="0.25">
      <c r="A16">
        <v>12</v>
      </c>
      <c r="B16" s="79" t="s">
        <v>45</v>
      </c>
      <c r="C16" s="79" t="s">
        <v>43</v>
      </c>
      <c r="D16">
        <v>1000</v>
      </c>
      <c r="E16">
        <v>1</v>
      </c>
    </row>
    <row r="17" spans="1:6" x14ac:dyDescent="0.25">
      <c r="A17">
        <v>13</v>
      </c>
      <c r="B17" s="79" t="s">
        <v>29</v>
      </c>
      <c r="C17" s="79" t="s">
        <v>42</v>
      </c>
      <c r="D17">
        <v>1000</v>
      </c>
      <c r="E17">
        <v>1</v>
      </c>
    </row>
    <row r="18" spans="1:6" x14ac:dyDescent="0.25">
      <c r="A18">
        <v>14</v>
      </c>
      <c r="B18" s="79" t="s">
        <v>128</v>
      </c>
      <c r="C18" s="79" t="s">
        <v>30</v>
      </c>
      <c r="D18">
        <v>1</v>
      </c>
      <c r="E18">
        <v>1000</v>
      </c>
    </row>
    <row r="19" spans="1:6" x14ac:dyDescent="0.25">
      <c r="A19">
        <v>15</v>
      </c>
      <c r="B19" s="79"/>
      <c r="C19" s="79" t="s">
        <v>158</v>
      </c>
      <c r="E19">
        <v>100</v>
      </c>
    </row>
    <row r="20" spans="1:6" x14ac:dyDescent="0.25">
      <c r="A20">
        <v>16</v>
      </c>
      <c r="B20" s="79"/>
      <c r="C20" s="79" t="s">
        <v>45</v>
      </c>
      <c r="E20">
        <v>1000</v>
      </c>
    </row>
    <row r="21" spans="1:6" x14ac:dyDescent="0.25">
      <c r="A21">
        <v>17</v>
      </c>
      <c r="B21" s="79"/>
      <c r="C21" s="79" t="s">
        <v>29</v>
      </c>
      <c r="E21">
        <v>1000</v>
      </c>
    </row>
    <row r="22" spans="1:6" x14ac:dyDescent="0.25">
      <c r="A22">
        <v>18</v>
      </c>
      <c r="B22" s="79"/>
      <c r="C22" s="79" t="s">
        <v>128</v>
      </c>
      <c r="E22">
        <v>1</v>
      </c>
    </row>
    <row r="24" spans="1:6" x14ac:dyDescent="0.25">
      <c r="B24">
        <f>'EP-QIP Performance Table'!E15</f>
        <v>0</v>
      </c>
      <c r="C24" s="11"/>
    </row>
    <row r="25" spans="1:6" x14ac:dyDescent="0.25">
      <c r="C25" s="11"/>
    </row>
    <row r="26" spans="1:6" x14ac:dyDescent="0.25">
      <c r="A26">
        <v>1</v>
      </c>
      <c r="B26" t="s">
        <v>50</v>
      </c>
      <c r="C26" t="s">
        <v>155</v>
      </c>
      <c r="D26" s="11" t="s">
        <v>150</v>
      </c>
      <c r="E26" t="s">
        <v>156</v>
      </c>
      <c r="F26" t="s">
        <v>157</v>
      </c>
    </row>
    <row r="27" spans="1:6" x14ac:dyDescent="0.25">
      <c r="A27">
        <v>2</v>
      </c>
      <c r="B27">
        <f>'EP-QIP Performance Table'!D20</f>
        <v>0</v>
      </c>
      <c r="C27" s="72">
        <f>'EP-QIP Performance Table'!F20+'EP-QIP Performance Table'!H20+'EP-QIP Performance Table'!J20+'EP-QIP Performance Table'!L20</f>
        <v>0</v>
      </c>
      <c r="D27" s="11">
        <f>IF(ISNUMBER('EP-QIP Performance Table'!G20+'EP-QIP Performance Table'!I20+'EP-QIP Performance Table'!K20+'EP-QIP Performance Table'!M20), 'EP-QIP Performance Table'!G20+'EP-QIP Performance Table'!I20+'EP-QIP Performance Table'!K20+'EP-QIP Performance Table'!M20, "NA")</f>
        <v>0</v>
      </c>
      <c r="E27" t="e">
        <f>IF($B$24=""&amp;$B$1,INDEX($D$3:$D$22,MATCH(""&amp;B27,$B$3:$B$22,0)),INDEX($E$3:$E$22,MATCH(""&amp;$B27,$C$3:$C$22,0)))</f>
        <v>#N/A</v>
      </c>
      <c r="F27">
        <f>IF(ISNUMBER(D27),IF('EP-QIP Performance Table'!D20="",0,(C27/D27)*E27), C27)</f>
        <v>0</v>
      </c>
    </row>
    <row r="28" spans="1:6" x14ac:dyDescent="0.25">
      <c r="A28">
        <v>3</v>
      </c>
      <c r="B28">
        <f>'EP-QIP Performance Table'!D21</f>
        <v>0</v>
      </c>
      <c r="C28" s="72">
        <f>'EP-QIP Performance Table'!F21+'EP-QIP Performance Table'!H21+'EP-QIP Performance Table'!J21+'EP-QIP Performance Table'!L21</f>
        <v>0</v>
      </c>
      <c r="D28" s="11">
        <f>IF(ISNUMBER('EP-QIP Performance Table'!G21+'EP-QIP Performance Table'!I21+'EP-QIP Performance Table'!K21+'EP-QIP Performance Table'!M21), 'EP-QIP Performance Table'!G21+'EP-QIP Performance Table'!I21+'EP-QIP Performance Table'!K21+'EP-QIP Performance Table'!M21, "NA")</f>
        <v>0</v>
      </c>
      <c r="E28" t="e">
        <f t="shared" ref="E28:E32" si="0">IF($B$24=""&amp;$B$1,INDEX($D$3:$D$22,MATCH(""&amp;B28,$B$3:$B$22,0)),INDEX($E$3:$E$22,MATCH(""&amp;$B28,$C$3:$C$22,0)))</f>
        <v>#N/A</v>
      </c>
      <c r="F28">
        <f>IF(ISNUMBER(D28),IF('EP-QIP Performance Table'!D21="",0,(C28/D28)*E28), C28)</f>
        <v>0</v>
      </c>
    </row>
    <row r="29" spans="1:6" x14ac:dyDescent="0.25">
      <c r="A29">
        <v>4</v>
      </c>
      <c r="B29">
        <f>'EP-QIP Performance Table'!D22</f>
        <v>0</v>
      </c>
      <c r="C29" s="72">
        <f>'EP-QIP Performance Table'!F22+'EP-QIP Performance Table'!H22+'EP-QIP Performance Table'!J22+'EP-QIP Performance Table'!L22</f>
        <v>0</v>
      </c>
      <c r="D29" s="11">
        <f>IF(ISNUMBER('EP-QIP Performance Table'!G22+'EP-QIP Performance Table'!I22+'EP-QIP Performance Table'!K22+'EP-QIP Performance Table'!M22), 'EP-QIP Performance Table'!G22+'EP-QIP Performance Table'!I22+'EP-QIP Performance Table'!K22+'EP-QIP Performance Table'!M22, "NA")</f>
        <v>0</v>
      </c>
      <c r="E29" t="e">
        <f t="shared" si="0"/>
        <v>#N/A</v>
      </c>
      <c r="F29">
        <f>IF(ISNUMBER(D29),IF('EP-QIP Performance Table'!D22="",0,(C29/D29)*E29), C29)</f>
        <v>0</v>
      </c>
    </row>
    <row r="30" spans="1:6" x14ac:dyDescent="0.25">
      <c r="A30">
        <v>5</v>
      </c>
      <c r="B30">
        <f>'EP-QIP Performance Table'!D23</f>
        <v>0</v>
      </c>
      <c r="C30" s="72">
        <f>'EP-QIP Performance Table'!F23+'EP-QIP Performance Table'!H23+'EP-QIP Performance Table'!J23+'EP-QIP Performance Table'!L23</f>
        <v>0</v>
      </c>
      <c r="D30" s="11">
        <f>IF(ISNUMBER('EP-QIP Performance Table'!G23+'EP-QIP Performance Table'!I23+'EP-QIP Performance Table'!K23+'EP-QIP Performance Table'!M23), 'EP-QIP Performance Table'!G23+'EP-QIP Performance Table'!I23+'EP-QIP Performance Table'!K23+'EP-QIP Performance Table'!M23, "NA")</f>
        <v>0</v>
      </c>
      <c r="E30" t="e">
        <f t="shared" si="0"/>
        <v>#N/A</v>
      </c>
      <c r="F30">
        <f>IF(ISNUMBER(D30),IF('EP-QIP Performance Table'!D23="",0,(C30/D30)*E30), C30)</f>
        <v>0</v>
      </c>
    </row>
    <row r="31" spans="1:6" x14ac:dyDescent="0.25">
      <c r="A31">
        <v>6</v>
      </c>
      <c r="B31">
        <f>'EP-QIP Performance Table'!D24</f>
        <v>0</v>
      </c>
      <c r="C31" s="72">
        <f>'EP-QIP Performance Table'!F24+'EP-QIP Performance Table'!H24+'EP-QIP Performance Table'!J24+'EP-QIP Performance Table'!L24</f>
        <v>0</v>
      </c>
      <c r="D31" s="11">
        <f>IF(ISNUMBER('EP-QIP Performance Table'!G24+'EP-QIP Performance Table'!I24+'EP-QIP Performance Table'!K24+'EP-QIP Performance Table'!M24), 'EP-QIP Performance Table'!G24+'EP-QIP Performance Table'!I24+'EP-QIP Performance Table'!K24+'EP-QIP Performance Table'!M24, "NA")</f>
        <v>0</v>
      </c>
      <c r="E31" t="e">
        <f t="shared" si="0"/>
        <v>#N/A</v>
      </c>
      <c r="F31">
        <f>IF(ISNUMBER(D31),IF('EP-QIP Performance Table'!D24="",0,(C31/D31)*E31), C31)</f>
        <v>0</v>
      </c>
    </row>
    <row r="32" spans="1:6" x14ac:dyDescent="0.25">
      <c r="A32">
        <v>7</v>
      </c>
      <c r="B32">
        <f>'EP-QIP Performance Table'!D25</f>
        <v>0</v>
      </c>
      <c r="C32" s="72">
        <f>'EP-QIP Performance Table'!F25+'EP-QIP Performance Table'!H25+'EP-QIP Performance Table'!J25+'EP-QIP Performance Table'!L25</f>
        <v>0</v>
      </c>
      <c r="D32" s="11">
        <f>IF(ISNUMBER('EP-QIP Performance Table'!G25+'EP-QIP Performance Table'!I25+'EP-QIP Performance Table'!K25+'EP-QIP Performance Table'!M25), 'EP-QIP Performance Table'!G25+'EP-QIP Performance Table'!I25+'EP-QIP Performance Table'!K25+'EP-QIP Performance Table'!M25, "NA")</f>
        <v>0</v>
      </c>
      <c r="E32" t="e">
        <f t="shared" si="0"/>
        <v>#N/A</v>
      </c>
      <c r="F32">
        <f>IF(ISNUMBER(D32),IF('EP-QIP Performance Table'!D25="",0,(C32/D32)*E32), C32)</f>
        <v>0</v>
      </c>
    </row>
    <row r="33" spans="1:3" x14ac:dyDescent="0.25">
      <c r="A33">
        <v>8</v>
      </c>
      <c r="C33" s="11"/>
    </row>
    <row r="34" spans="1:3" x14ac:dyDescent="0.25">
      <c r="A34">
        <v>9</v>
      </c>
      <c r="C34" s="11"/>
    </row>
    <row r="35" spans="1:3" x14ac:dyDescent="0.25">
      <c r="A35">
        <v>10</v>
      </c>
      <c r="C35" s="11"/>
    </row>
    <row r="36" spans="1:3" x14ac:dyDescent="0.25">
      <c r="A36">
        <v>11</v>
      </c>
    </row>
    <row r="37" spans="1:3" x14ac:dyDescent="0.25">
      <c r="A37">
        <v>12</v>
      </c>
    </row>
    <row r="38" spans="1:3" x14ac:dyDescent="0.25">
      <c r="A38">
        <v>13</v>
      </c>
    </row>
    <row r="39" spans="1:3" x14ac:dyDescent="0.25">
      <c r="A39">
        <v>14</v>
      </c>
    </row>
    <row r="41" spans="1:3" x14ac:dyDescent="0.25">
      <c r="B41" s="11" t="s">
        <v>127</v>
      </c>
      <c r="C41" s="11" t="s">
        <v>126</v>
      </c>
    </row>
    <row r="42" spans="1:3" x14ac:dyDescent="0.25">
      <c r="B42" s="11" t="s">
        <v>97</v>
      </c>
      <c r="C42" s="11" t="s">
        <v>49</v>
      </c>
    </row>
  </sheetData>
  <sortState ref="C3:C14">
    <sortCondition ref="C3:C14"/>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P23"/>
  <sheetViews>
    <sheetView topLeftCell="E1" workbookViewId="0">
      <selection activeCell="L22" sqref="L22"/>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3" t="s">
        <v>74</v>
      </c>
      <c r="G4" s="15" t="s">
        <v>21</v>
      </c>
    </row>
    <row r="5" spans="1:16" ht="23.25" thickBot="1" x14ac:dyDescent="0.3">
      <c r="A5">
        <v>1</v>
      </c>
      <c r="B5" s="6" t="s">
        <v>7</v>
      </c>
      <c r="C5" s="10" t="str">
        <f t="shared" si="0"/>
        <v>1HIP/Emblem</v>
      </c>
      <c r="D5" s="3" t="s">
        <v>6</v>
      </c>
      <c r="E5" s="13" t="s">
        <v>55</v>
      </c>
      <c r="G5" s="14" t="s">
        <v>53</v>
      </c>
      <c r="I5" t="s">
        <v>124</v>
      </c>
      <c r="L5" t="s">
        <v>129</v>
      </c>
    </row>
    <row r="6" spans="1:16" ht="15.75" thickBot="1" x14ac:dyDescent="0.3">
      <c r="A6">
        <v>1</v>
      </c>
      <c r="B6" s="4" t="s">
        <v>8</v>
      </c>
      <c r="C6" s="10" t="str">
        <f t="shared" si="0"/>
        <v>1United Health Plan</v>
      </c>
      <c r="D6" s="5" t="s">
        <v>9</v>
      </c>
      <c r="E6" s="13" t="s">
        <v>56</v>
      </c>
      <c r="G6" s="15" t="s">
        <v>15</v>
      </c>
      <c r="I6" t="s">
        <v>23</v>
      </c>
      <c r="L6" t="s">
        <v>24</v>
      </c>
    </row>
    <row r="7" spans="1:16" ht="15.75" thickBot="1" x14ac:dyDescent="0.3">
      <c r="A7">
        <v>1</v>
      </c>
      <c r="B7" s="7" t="s">
        <v>11</v>
      </c>
      <c r="C7" s="10" t="str">
        <f t="shared" si="0"/>
        <v>1MVP/Hudson Health</v>
      </c>
      <c r="D7" s="3" t="s">
        <v>12</v>
      </c>
      <c r="E7" s="13" t="s">
        <v>57</v>
      </c>
      <c r="G7" s="15" t="s">
        <v>3</v>
      </c>
      <c r="I7" t="s">
        <v>24</v>
      </c>
      <c r="L7" t="s">
        <v>25</v>
      </c>
    </row>
    <row r="8" spans="1:16" ht="15.75" thickBot="1" x14ac:dyDescent="0.3">
      <c r="A8">
        <v>2</v>
      </c>
      <c r="B8" s="7" t="s">
        <v>11</v>
      </c>
      <c r="C8" s="10" t="str">
        <f t="shared" si="0"/>
        <v>2MVP/Hudson Health</v>
      </c>
      <c r="D8" s="3" t="s">
        <v>13</v>
      </c>
      <c r="E8" s="13" t="s">
        <v>58</v>
      </c>
      <c r="G8" s="15" t="s">
        <v>22</v>
      </c>
      <c r="I8" t="s">
        <v>25</v>
      </c>
      <c r="L8" t="s">
        <v>26</v>
      </c>
    </row>
    <row r="9" spans="1:16" ht="23.25" thickBot="1" x14ac:dyDescent="0.3">
      <c r="A9">
        <v>1</v>
      </c>
      <c r="B9" s="8" t="s">
        <v>15</v>
      </c>
      <c r="C9" s="10" t="str">
        <f t="shared" si="0"/>
        <v>1Fidelis</v>
      </c>
      <c r="D9" s="8" t="s">
        <v>9</v>
      </c>
      <c r="E9" s="13" t="s">
        <v>59</v>
      </c>
      <c r="G9" s="15" t="s">
        <v>8</v>
      </c>
      <c r="I9" t="s">
        <v>26</v>
      </c>
      <c r="L9" t="s">
        <v>27</v>
      </c>
    </row>
    <row r="10" spans="1:16" ht="15.75" thickBot="1" x14ac:dyDescent="0.3">
      <c r="A10">
        <v>2</v>
      </c>
      <c r="B10" s="8" t="s">
        <v>15</v>
      </c>
      <c r="C10" s="10" t="str">
        <f t="shared" si="0"/>
        <v>2Fidelis</v>
      </c>
      <c r="D10" s="8" t="s">
        <v>9</v>
      </c>
      <c r="E10" s="13" t="s">
        <v>60</v>
      </c>
      <c r="G10" s="15" t="s">
        <v>54</v>
      </c>
      <c r="I10" t="s">
        <v>27</v>
      </c>
    </row>
    <row r="11" spans="1:16" ht="15.75" thickBot="1" x14ac:dyDescent="0.3">
      <c r="A11">
        <v>3</v>
      </c>
      <c r="B11" s="8" t="s">
        <v>15</v>
      </c>
      <c r="C11" s="10" t="str">
        <f t="shared" si="0"/>
        <v>3Fidelis</v>
      </c>
      <c r="D11" s="8" t="s">
        <v>12</v>
      </c>
      <c r="E11" s="13" t="s">
        <v>61</v>
      </c>
    </row>
    <row r="12" spans="1:16" ht="15.75" thickBot="1" x14ac:dyDescent="0.3">
      <c r="A12">
        <v>4</v>
      </c>
      <c r="B12" s="8" t="s">
        <v>15</v>
      </c>
      <c r="C12" s="10" t="str">
        <f t="shared" si="0"/>
        <v>4Fidelis</v>
      </c>
      <c r="D12" s="8" t="s">
        <v>12</v>
      </c>
      <c r="E12" s="13" t="s">
        <v>16</v>
      </c>
    </row>
    <row r="13" spans="1:16" ht="23.25" thickBot="1" x14ac:dyDescent="0.3">
      <c r="A13">
        <v>5</v>
      </c>
      <c r="B13" s="8" t="s">
        <v>15</v>
      </c>
      <c r="C13" s="10" t="str">
        <f t="shared" si="0"/>
        <v>5Fidelis</v>
      </c>
      <c r="D13" s="5" t="s">
        <v>18</v>
      </c>
      <c r="E13" s="13" t="s">
        <v>62</v>
      </c>
      <c r="I13" t="s">
        <v>123</v>
      </c>
      <c r="L13" t="s">
        <v>130</v>
      </c>
    </row>
    <row r="14" spans="1:16" ht="15.75" thickBot="1" x14ac:dyDescent="0.3">
      <c r="A14">
        <v>6</v>
      </c>
      <c r="B14" s="8" t="s">
        <v>15</v>
      </c>
      <c r="C14" s="10" t="str">
        <f t="shared" si="0"/>
        <v>6Fidelis</v>
      </c>
      <c r="D14" s="5" t="s">
        <v>19</v>
      </c>
      <c r="E14" s="13" t="s">
        <v>17</v>
      </c>
      <c r="I14" t="s">
        <v>141</v>
      </c>
      <c r="L14" t="s">
        <v>141</v>
      </c>
      <c r="O14" t="s">
        <v>133</v>
      </c>
      <c r="P14">
        <v>0</v>
      </c>
    </row>
    <row r="15" spans="1:16" ht="15.75" thickBot="1" x14ac:dyDescent="0.3">
      <c r="A15">
        <v>7</v>
      </c>
      <c r="B15" s="8" t="s">
        <v>15</v>
      </c>
      <c r="C15" s="10" t="str">
        <f t="shared" si="0"/>
        <v>7Fidelis</v>
      </c>
      <c r="D15" s="8" t="s">
        <v>13</v>
      </c>
      <c r="E15" s="13" t="s">
        <v>63</v>
      </c>
      <c r="I15" t="s">
        <v>142</v>
      </c>
      <c r="L15" t="s">
        <v>142</v>
      </c>
      <c r="O15" t="s">
        <v>134</v>
      </c>
      <c r="P15">
        <v>1</v>
      </c>
    </row>
    <row r="16" spans="1:16" x14ac:dyDescent="0.25">
      <c r="A16">
        <v>8</v>
      </c>
      <c r="B16" s="8" t="s">
        <v>15</v>
      </c>
      <c r="C16" s="10" t="str">
        <f t="shared" si="0"/>
        <v>8Fidelis</v>
      </c>
      <c r="D16" s="8" t="s">
        <v>13</v>
      </c>
      <c r="E16" s="13" t="s">
        <v>64</v>
      </c>
      <c r="I16" t="s">
        <v>144</v>
      </c>
      <c r="L16" t="s">
        <v>144</v>
      </c>
    </row>
    <row r="17" spans="5:12" x14ac:dyDescent="0.25">
      <c r="E17" s="13" t="s">
        <v>20</v>
      </c>
      <c r="I17" t="s">
        <v>143</v>
      </c>
      <c r="L17" t="s">
        <v>143</v>
      </c>
    </row>
    <row r="18" spans="5:12" x14ac:dyDescent="0.25">
      <c r="E18" s="13" t="s">
        <v>73</v>
      </c>
    </row>
    <row r="19" spans="5:12" x14ac:dyDescent="0.25">
      <c r="E19" s="13" t="s">
        <v>65</v>
      </c>
    </row>
    <row r="20" spans="5:12" x14ac:dyDescent="0.25">
      <c r="E20" s="13" t="s">
        <v>14</v>
      </c>
    </row>
    <row r="21" spans="5:12" x14ac:dyDescent="0.25">
      <c r="E21" s="13" t="s">
        <v>66</v>
      </c>
    </row>
    <row r="22" spans="5:12" x14ac:dyDescent="0.25">
      <c r="E22" s="13" t="s">
        <v>10</v>
      </c>
    </row>
    <row r="23" spans="5:12" x14ac:dyDescent="0.25">
      <c r="E23" s="11" t="s">
        <v>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EP-QIP Performance Table</vt:lpstr>
      <vt:lpstr>Measures</vt:lpstr>
      <vt:lpstr>Reporting Guidance</vt:lpstr>
      <vt:lpstr>Sheet1</vt:lpstr>
      <vt:lpstr>MCO-DOH Quarterly Report</vt:lpstr>
      <vt:lpstr>Pairings Table</vt:lpstr>
      <vt:lpstr>Drop Down Menu</vt:lpstr>
      <vt:lpstr>Drop Downs (Hidden Tab)</vt:lpstr>
      <vt:lpstr>Beds</vt:lpstr>
      <vt:lpstr>FT</vt:lpstr>
      <vt:lpstr>Greater_than_100</vt:lpstr>
      <vt:lpstr>Less_than_100</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2019-01-23T17:34:49Z</dcterms:modified>
</cp:coreProperties>
</file>