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codeName="ThisWorkbook"/>
  <mc:AlternateContent xmlns:mc="http://schemas.openxmlformats.org/markup-compatibility/2006">
    <mc:Choice Requires="x15">
      <x15ac:absPath xmlns:x15ac="http://schemas.microsoft.com/office/spreadsheetml/2010/11/ac" url="R:\health_care\medicaid\redesign\dsrip\vbp_initiatives\docs\"/>
    </mc:Choice>
  </mc:AlternateContent>
  <xr:revisionPtr revIDLastSave="0" documentId="8_{9342E635-6F4A-455C-9BA8-2F2DD557A27B}" xr6:coauthVersionLast="31" xr6:coauthVersionMax="31" xr10:uidLastSave="{00000000-0000-0000-0000-000000000000}"/>
  <bookViews>
    <workbookView xWindow="0" yWindow="0" windowWidth="28800" windowHeight="12810" tabRatio="692" activeTab="6" xr2:uid="{00000000-000D-0000-FFFF-FFFF00000000}"/>
  </bookViews>
  <sheets>
    <sheet name="VBP-QIP Performance Table" sheetId="16" r:id="rId1"/>
    <sheet name="Measures" sheetId="18" state="hidden" r:id="rId2"/>
    <sheet name="Reporting Guidance" sheetId="19" state="hidden" r:id="rId3"/>
    <sheet name="Sheet1" sheetId="17" state="hidden" r:id="rId4"/>
    <sheet name="MCO-DOH Quarterly Report" sheetId="15" state="hidden" r:id="rId5"/>
    <sheet name="Pairings Table" sheetId="14" r:id="rId6"/>
    <sheet name="Drop Down Menu" sheetId="13" r:id="rId7"/>
    <sheet name="Drop Downs (Hidden Tab)" sheetId="2" state="hidden" r:id="rId8"/>
  </sheets>
  <externalReferences>
    <externalReference r:id="rId9"/>
  </externalReferences>
  <definedNames>
    <definedName name="a" localSheetId="0">#REF!</definedName>
    <definedName name="a">#REF!</definedName>
    <definedName name="Application" localSheetId="0">#REF!</definedName>
    <definedName name="Application">#REF!</definedName>
    <definedName name="Beds">'Drop Down Menu'!$B$40:$C$40</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Menu'!#REF!</definedName>
    <definedName name="FT">'Drop Down Menu'!#REF!</definedName>
    <definedName name="Greater_Than_100">'Drop Down Menu'!$B$25:$B$38</definedName>
    <definedName name="Less_Than_100">'Drop Down Menu'!$B$3:$B$20</definedName>
    <definedName name="MCO_PPS_Facility" localSheetId="0">#REF!</definedName>
    <definedName name="MCO_PPS_Facility">#REF!</definedName>
    <definedName name="Non_Rural">'Drop Down Menu'!$C$25:$C$39</definedName>
    <definedName name="Other" localSheetId="0">#REF!</definedName>
    <definedName name="Other">#REF!</definedName>
    <definedName name="Rural">'Drop Down Menu'!$C$2:$C$22</definedName>
    <definedName name="Structure_Timelines" localSheetId="0">#REF!</definedName>
    <definedName name="Structure_Timelin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4" l="1"/>
  <c r="B39" i="14" l="1"/>
  <c r="I27" i="16" l="1"/>
  <c r="I29" i="16" s="1"/>
  <c r="I30" i="16" s="1"/>
  <c r="E30" i="14" l="1"/>
  <c r="J3" i="17"/>
  <c r="G4" i="17"/>
  <c r="G5" i="17" s="1"/>
  <c r="G6" i="17" s="1"/>
  <c r="G7" i="17" s="1"/>
  <c r="G8" i="17" s="1"/>
  <c r="G9" i="17" s="1"/>
  <c r="G10" i="17" s="1"/>
  <c r="G11" i="17" s="1"/>
  <c r="G12" i="17" s="1"/>
  <c r="G13" i="17" s="1"/>
  <c r="H4" i="17"/>
  <c r="H5" i="17" s="1"/>
  <c r="H6" i="17" s="1"/>
  <c r="H7" i="17" s="1"/>
  <c r="H8" i="17" s="1"/>
  <c r="H9" i="17" s="1"/>
  <c r="H10" i="17" s="1"/>
  <c r="H11" i="17" s="1"/>
  <c r="H12" i="17" s="1"/>
  <c r="H13" i="17" s="1"/>
  <c r="F4" i="17"/>
  <c r="F5" i="17" s="1"/>
  <c r="F6" i="17" l="1"/>
  <c r="J5" i="17"/>
  <c r="M5" i="17" s="1"/>
  <c r="J4" i="17"/>
  <c r="M4" i="17" s="1"/>
  <c r="F7" i="17" l="1"/>
  <c r="J6" i="17"/>
  <c r="M6" i="17" s="1"/>
  <c r="A16" i="15"/>
  <c r="F8" i="17" l="1"/>
  <c r="J7" i="17"/>
  <c r="M7" i="17" s="1"/>
  <c r="N3" i="14"/>
  <c r="O2" i="14"/>
  <c r="O3" i="14"/>
  <c r="O4" i="14"/>
  <c r="O5" i="14"/>
  <c r="O6" i="14"/>
  <c r="P2" i="14"/>
  <c r="P3" i="14"/>
  <c r="P4" i="14"/>
  <c r="P5" i="14"/>
  <c r="P6" i="14"/>
  <c r="P7" i="14"/>
  <c r="P8" i="14"/>
  <c r="R2" i="14"/>
  <c r="R3" i="14"/>
  <c r="S2" i="14"/>
  <c r="S3" i="14"/>
  <c r="T2" i="14"/>
  <c r="N2" i="14"/>
  <c r="F9" i="17" l="1"/>
  <c r="J8" i="17"/>
  <c r="M8" i="17" s="1"/>
  <c r="C17" i="15"/>
  <c r="E17" i="15" s="1"/>
  <c r="A21" i="15"/>
  <c r="C21" i="15" s="1"/>
  <c r="F10" i="17" l="1"/>
  <c r="J9" i="17"/>
  <c r="M9" i="17" s="1"/>
  <c r="N17" i="15"/>
  <c r="O17" i="15" s="1"/>
  <c r="A25" i="15"/>
  <c r="C25" i="15" s="1"/>
  <c r="F11" i="17" l="1"/>
  <c r="J10" i="17"/>
  <c r="M10" i="17" s="1"/>
  <c r="N21" i="15"/>
  <c r="E21" i="15"/>
  <c r="A29" i="15"/>
  <c r="C29" i="15" s="1"/>
  <c r="F12" i="17" l="1"/>
  <c r="J11" i="17"/>
  <c r="M11" i="17" s="1"/>
  <c r="N25" i="15"/>
  <c r="O25" i="15" s="1"/>
  <c r="E25" i="15"/>
  <c r="A33" i="15"/>
  <c r="C33" i="15" s="1"/>
  <c r="O21" i="15"/>
  <c r="F13" i="17" l="1"/>
  <c r="J13" i="17" s="1"/>
  <c r="M13" i="17" s="1"/>
  <c r="J12" i="17"/>
  <c r="M12" i="17" s="1"/>
  <c r="N29" i="15"/>
  <c r="O29" i="15" s="1"/>
  <c r="E29" i="15"/>
  <c r="A37" i="15"/>
  <c r="C37" i="15" s="1"/>
  <c r="C4" i="2"/>
  <c r="C5" i="2"/>
  <c r="C6" i="2"/>
  <c r="C7" i="2"/>
  <c r="C8" i="2"/>
  <c r="C9" i="2"/>
  <c r="C10" i="2"/>
  <c r="C11" i="2"/>
  <c r="C12" i="2"/>
  <c r="C13" i="2"/>
  <c r="C14" i="2"/>
  <c r="C15" i="2"/>
  <c r="C16" i="2"/>
  <c r="C3" i="2"/>
  <c r="A41" i="15" l="1"/>
  <c r="C41" i="15" s="1"/>
  <c r="N33" i="15"/>
  <c r="O33" i="15" s="1"/>
  <c r="E33" i="15"/>
  <c r="N37" i="15" l="1"/>
  <c r="E37" i="15"/>
  <c r="N41" i="15"/>
  <c r="O41" i="15" s="1"/>
  <c r="E41" i="15"/>
  <c r="N44" i="15" l="1"/>
  <c r="O37" i="15"/>
  <c r="O44" i="15" s="1"/>
</calcChain>
</file>

<file path=xl/sharedStrings.xml><?xml version="1.0" encoding="utf-8"?>
<sst xmlns="http://schemas.openxmlformats.org/spreadsheetml/2006/main" count="410" uniqueCount="163">
  <si>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</si>
  <si>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</si>
  <si>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</si>
  <si>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</si>
  <si>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</si>
  <si>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</si>
  <si>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</si>
  <si>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</si>
  <si>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</si>
  <si>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</si>
  <si>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</si>
  <si>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</si>
  <si>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</si>
  <si>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</si>
  <si>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</si>
  <si>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</si>
  <si>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</si>
  <si>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</si>
  <si>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</si>
  <si>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</si>
  <si>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</si>
  <si>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</si>
  <si>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</si>
  <si>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DY2 (Apr 2016-Mar 2017)</t>
  </si>
  <si>
    <t>DY3 (Apr 2017-Mar 2018)</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</si>
  <si>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</si>
  <si>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</si>
  <si>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</si>
  <si>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</si>
  <si>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</si>
  <si>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</si>
  <si>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</si>
  <si>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</si>
  <si>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</si>
  <si>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</si>
  <si>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</si>
  <si>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</si>
  <si>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</si>
  <si>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</si>
  <si>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</si>
  <si>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</si>
  <si>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</si>
  <si>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Primary C-Section (IQI #33)</t>
  </si>
  <si>
    <t>Avoidable Admissions</t>
  </si>
  <si>
    <t>Other nationally recognized measure</t>
  </si>
  <si>
    <t>Rural</t>
  </si>
  <si>
    <t>Non_Rural</t>
  </si>
  <si>
    <t>Measure</t>
  </si>
  <si>
    <t>Q1</t>
  </si>
  <si>
    <t>Q2</t>
  </si>
  <si>
    <t>Q3</t>
  </si>
  <si>
    <t>Q4</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</si>
  <si>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</si>
  <si>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</si>
  <si>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</si>
  <si>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</si>
  <si>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</si>
  <si>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</si>
  <si>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</si>
  <si>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</si>
  <si>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</si>
  <si>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</si>
  <si>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</si>
  <si>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</si>
  <si>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</si>
  <si>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</si>
  <si>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</si>
  <si>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</si>
  <si>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performance year and rolling quarter:</t>
  </si>
  <si>
    <t>Select annual rolling baseline year and quarter:</t>
  </si>
  <si>
    <t>Affinity</t>
  </si>
  <si>
    <t xml:space="preserve">United </t>
  </si>
  <si>
    <t>Brookdale Hospital - HealthFirst</t>
  </si>
  <si>
    <t>Brookdale Hospital - Affinity</t>
  </si>
  <si>
    <t>Expected Revenue Received from the DOH</t>
  </si>
  <si>
    <t>Actual Revenue Received for the Reporting Period</t>
  </si>
  <si>
    <t>Expected/Actual Revenue Variance</t>
  </si>
  <si>
    <t>Explanation of Variance Between Revenue Received and Total Performance Payments</t>
  </si>
  <si>
    <t>Total</t>
  </si>
  <si>
    <t>Select who the report is submitted to:</t>
  </si>
  <si>
    <t>PERFORMANCE QUARTER RESULT</t>
  </si>
  <si>
    <t>VBP QIP Payment Table</t>
  </si>
  <si>
    <t>Revenue Received by the MCO from DOH</t>
  </si>
  <si>
    <t>Payments to Facility</t>
  </si>
  <si>
    <t>Facility 1</t>
  </si>
  <si>
    <t>Facility 2</t>
  </si>
  <si>
    <t>Facility 3</t>
  </si>
  <si>
    <t>Facility 4</t>
  </si>
  <si>
    <t>Facility 5</t>
  </si>
  <si>
    <t>Facility 6</t>
  </si>
  <si>
    <t>Facility 7</t>
  </si>
  <si>
    <t>Rural/Non-Rural</t>
  </si>
  <si>
    <t>Select Measure From List</t>
  </si>
  <si>
    <t>Total Payment to Facility</t>
  </si>
  <si>
    <t>Payment/Revenue Variance</t>
  </si>
  <si>
    <t>The following report template is to be used by MCOs to track VBP QIP payments made to facilities. In the case of variance between DOH-MCO payment and subsequent MCO-facility payment, this report should also be used to explain that variance. 
The MCO should perform the following steps to complete this form:
1)  Select the MCO filling out the report in cell G11.
2)  Seletc the Demonstration Year in G12.  
3)  Select the quarter being reported in cell G13.
4) Select whether the facility is rural or non-rural in column F.
5)  List the total VBP QIP dollar amount received by the MCO from the DOH for the DY under the 'Actual Revenue Received for the Reporting Period' (column G) for each facility.  
6)  Select the VBP QIP measures chosen by the facility in the dark orange cells (columns I - L) for each facility listed.
7)  List the VBP QIP payment amount paid out to the facility for each measure selected for its VBP QIP measures.
8)  Explain any variance between the payments received from DOH and payments made to each facility for the reporting period under the 'Explanation of Variance Between Revenue Received and Total Performance Payments'.  
When this document is completed, please send it to DOH via the email address: vbp_qip@health.ny.gov using the subject line 'VBP QIP Payment Reports'</t>
  </si>
  <si>
    <t>Select the MCO filling out the report:</t>
  </si>
  <si>
    <t xml:space="preserve">Rural </t>
  </si>
  <si>
    <t>Brookdale Hospital</t>
  </si>
  <si>
    <t>Nassau University Medical Center</t>
  </si>
  <si>
    <t>Amerigroup</t>
  </si>
  <si>
    <t>Health and Hospitals Corp.</t>
  </si>
  <si>
    <t>Emblem Health (HIP)</t>
  </si>
  <si>
    <t>Column</t>
  </si>
  <si>
    <t>row</t>
  </si>
  <si>
    <t>DY2 Q1</t>
  </si>
  <si>
    <t>DY2 Q2</t>
  </si>
  <si>
    <t>DY2 Q3</t>
  </si>
  <si>
    <t>DY2 Q4</t>
  </si>
  <si>
    <t>Baseline</t>
  </si>
  <si>
    <t>Annual Rolling Average</t>
  </si>
  <si>
    <t>DY3 Q1</t>
  </si>
  <si>
    <t>Pass/Fail</t>
  </si>
  <si>
    <t>MY Ex. 1</t>
  </si>
  <si>
    <t>MY Ex. 2</t>
  </si>
  <si>
    <t>MY Ex. 3</t>
  </si>
  <si>
    <t>MY Ex. 4</t>
  </si>
  <si>
    <t>MY Ex. 5</t>
  </si>
  <si>
    <t>MY Ex. 6</t>
  </si>
  <si>
    <t>MY Ex. 7</t>
  </si>
  <si>
    <t>MY Ex. 8</t>
  </si>
  <si>
    <t>MY Ex. 9</t>
  </si>
  <si>
    <t>MY Ex. 10</t>
  </si>
  <si>
    <t>BASELINE YEAR</t>
  </si>
  <si>
    <t>Index Reference</t>
  </si>
  <si>
    <t>PERFORMANCE YEAR</t>
  </si>
  <si>
    <t>BASELINE QUARTER</t>
  </si>
  <si>
    <t>NYS Average/Threshold Target</t>
  </si>
  <si>
    <t>Number of Measures Maintained or Improved</t>
  </si>
  <si>
    <t xml:space="preserve">Percent of Award Earned </t>
  </si>
  <si>
    <t>Less_Than_100</t>
  </si>
  <si>
    <t>Greater_Than_100</t>
  </si>
  <si>
    <t>Alternative Measure</t>
  </si>
  <si>
    <t>Yes</t>
  </si>
  <si>
    <t>No</t>
  </si>
  <si>
    <t>Percentage of Award Earned</t>
  </si>
  <si>
    <t>Total Number of Measures Maintained or Improved</t>
  </si>
  <si>
    <t>Number of Licensed Beds:</t>
  </si>
  <si>
    <t xml:space="preserve">AIT Achieved </t>
  </si>
  <si>
    <t>Total AIT Award Earned</t>
  </si>
  <si>
    <t>Greater Than 100 Beds</t>
  </si>
  <si>
    <t>Less Than 100 Beds</t>
  </si>
  <si>
    <t>Select baseline year:</t>
  </si>
  <si>
    <t>Select performance measurement period:</t>
  </si>
  <si>
    <t>Footnote:</t>
  </si>
  <si>
    <t>AIT Measurement Period MY4 (Jul 2017- Jun 2018)</t>
  </si>
  <si>
    <t>AIT Measurement Period  MY5 (Jul 2018 - Jun 2019)</t>
  </si>
  <si>
    <t>Select AIT  Baseline Period</t>
  </si>
  <si>
    <t>Select AIT Measurement Period</t>
  </si>
  <si>
    <t>Alternative Measure, If Applicable</t>
  </si>
  <si>
    <t>AIT Baseline Period MY4 (Jan 2016 - Dec 2016)</t>
  </si>
  <si>
    <t>CAUTI Rate per 10,000 Patient Days (Population Rate) or CAUTI Rate per Device Days</t>
  </si>
  <si>
    <t>CLABSI per 10,000 Patient Days (Population Rate) or CLABSI per Device Days</t>
  </si>
  <si>
    <t>Jamaica Hospital</t>
  </si>
  <si>
    <t>AIT Baseline Period MY5 (Jan 2017-Dec 2017)</t>
  </si>
  <si>
    <t xml:space="preserve">For DY4 &amp; DY5, an AIT will be calculated by the facility and reviewed by its paired MCO to confirm improvement over the course of a four quarter “measurement period” compared to a “baseline period.” DOH recognizes that due to updating process flows to achieve better performance, facilities may see temporary declines in performance metrics, potentially leading to missed quarterly achievement on a P4P quality measure. AITs will provide facilities with an opportunity to earn P4P dollars missed in quarterly performance periods in DY4 or DY5 due to these short-term variations in performance.  
An AIT will be considered achieved for a specific measure as follows:  
For Payment in DY4:  
1. If the DY4 Annual Measurement Period result is better than the DY4 Annual Baseline Period result (performance improves over the baseline) ; AND 
2. If the facility achieves results for the DY4 Annual Measurement Period that are better than the mean NYS results for the specific measure as per the most recently published report by the designated data source (NYSDOH, CMS, AHRQ, NHSN, NQF, etc.). 
 For Payment in DY5:  
1. If the DY5 Annual Measurement Period result is better than the DY5 Annual Baseline Period result (performance improves over the baseline); AND 
2. If a facility achieves a result for the DY5 Annual Measurement Period that is better than the mean NYS results for the specific measure as per the most recently published report by the designated data source (NYSDOH, CMS, AHRQ, NHSN, NQF, etc.). 
For the second requirement for AIT payment in each DY, the facility is required to compare its results to the mean of the NYS results for the specific measure. Figure 7 below outlines the 13 P4P measures and includes the units and data source of the NYS results. OQPS and GNYHA will provide the data for comparison for the measures below. The mean included in the table below is the most recent published data for the measures for illustrative purposes only. OQPS will release the NYS mean results for DY4 in June 2017. Mean data will be pulled based on the most recent data available as of May 1, 2017. 
  </t>
  </si>
  <si>
    <t>Facility - MCO EP QIP AIT Performance Report</t>
  </si>
  <si>
    <t>EP QIP Award Example</t>
  </si>
  <si>
    <r>
      <rPr>
        <vertAlign val="superscript"/>
        <sz val="11"/>
        <color theme="1"/>
        <rFont val="Arial"/>
        <family val="2"/>
      </rPr>
      <t>1</t>
    </r>
    <r>
      <rPr>
        <sz val="11"/>
        <color theme="1"/>
        <rFont val="Arial"/>
        <family val="2"/>
      </rPr>
      <t>Potential AIT Award (Unearned Performance Award)</t>
    </r>
  </si>
  <si>
    <r>
      <t xml:space="preserve">The purpose of this report is to document a facilities Annual Improvement Target performance results.  
This document should be filled out by the facility and provided to their paired MCO annually.  
All cells which require input are highlighted in gold.  Cells highlighted in grey do not require any input.  
1) Select the Facility filling out the report in cell E/F13. 
2) Select the MCO the report is being provided to in cell E/F14.
3) Select the number of licensed beds the facility operates in cell E/F15.
4) Select the appropriate baseline period and performance measurement period in cells E/F16 and E/F17 respectively.
5) Select the Facilities six performance measures from the drop down menu in column D rows 20 - 25.
6) Specify other alternative measures selected as applicable in column E. 
7) Select the AIT Baseline Period in cell F19. 
8) Input the AIT Baseline for each measure in column F. 
9) Select the AIT Measurement Period in cell G19.
10) Input the result for the AIT measurement period for each measure in column G.
11) Input the NYS average for each measure in column H if applicable; otherwise provide alternate measure threshold target.  
12) For each AIT measure, identify if the measure has been achieved using the drop down menu in column I.  A facility has achieved their AIT measure if the annual measurement result is BOTH better than the NYS average/threshold target and has improved relative to the AIT baseline. 
13) Input the Potential AIT Award (total unearned EP QIP performance award) in cell I29.  The potential AIT award is the sum of the unearned VBP QIP Quarterly P4P performance awards for the quarters which make up the measurement period.     
</t>
    </r>
    <r>
      <rPr>
        <vertAlign val="superscript"/>
        <sz val="11"/>
        <rFont val="Arial"/>
        <family val="2"/>
      </rPr>
      <t>1</t>
    </r>
    <r>
      <rPr>
        <sz val="11"/>
        <rFont val="Arial"/>
        <family val="2"/>
      </rPr>
      <t xml:space="preserve"> </t>
    </r>
    <r>
      <rPr>
        <i/>
        <sz val="11"/>
        <rFont val="Arial"/>
        <family val="2"/>
      </rPr>
      <t xml:space="preserve">Facility names have been provided on the "Measures" sheet.  In the event worksheet functionality does not work properly please copy the measures chosen from the "Measures" worksheet and paste into the column D.  </t>
    </r>
  </si>
  <si>
    <r>
      <rPr>
        <vertAlign val="superscript"/>
        <sz val="11"/>
        <color theme="1"/>
        <rFont val="Arial"/>
        <family val="2"/>
      </rPr>
      <t>1</t>
    </r>
    <r>
      <rPr>
        <sz val="11"/>
        <color theme="1"/>
        <rFont val="Arial"/>
        <family val="2"/>
      </rPr>
      <t xml:space="preserve"> The potential AIT award is the sum of the unearned EP QIP Quarterly P4P performance awards for the quarters which make up the measurement period.  The unearned EP QIP Quarterly P4P performance award can be found in cell L33 in each facilites EP QIP Quarterly P4P Performance Reports. </t>
    </r>
  </si>
  <si>
    <t>Empire BlueCross BlueShield HealthPlus</t>
  </si>
  <si>
    <t>Pressure Ulcer Rate, Stage II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</si>
</sst>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quot;$&quot;#,##0.00;[Red]&quot;$&quot;#,##0.00"/>
  </numFmts>
  <fonts count="21" x14ac:knownFonts="1">
    <font>
      <sz val="11"/>
      <color theme="1"/>
      <name val="Calibri"/>
      <family val="2"/>
      <scheme val="minor"/>
    </font>
    <font>
      <b/>
      <sz val="8"/>
      <color rgb="FFFFFFFF"/>
      <name val="Arial"/>
      <family val="2"/>
    </font>
    <font>
      <sz val="8"/>
      <color theme="1"/>
      <name val="Arial"/>
      <family val="2"/>
    </font>
    <font>
      <sz val="7"/>
      <color theme="1"/>
      <name val="Arial"/>
      <family val="2"/>
    </font>
    <font>
      <b/>
      <sz val="14"/>
      <color theme="1"/>
      <name val="Arial"/>
      <family val="2"/>
    </font>
    <font>
      <sz val="11"/>
      <color theme="1"/>
      <name val="Arial"/>
      <family val="2"/>
    </font>
    <font>
      <sz val="6"/>
      <color theme="1"/>
      <name val="Arial"/>
      <family val="2"/>
    </font>
    <font>
      <sz val="11"/>
      <name val="Arial"/>
      <family val="2"/>
    </font>
    <font>
      <b/>
      <sz val="7"/>
      <name val="Arial"/>
      <family val="2"/>
    </font>
    <font>
      <b/>
      <sz val="7"/>
      <color theme="1"/>
      <name val="Arial"/>
      <family val="2"/>
    </font>
    <font>
      <sz val="11"/>
      <color theme="1"/>
      <name val="Calibri"/>
      <family val="2"/>
      <scheme val="minor"/>
    </font>
    <font>
      <b/>
      <sz val="8"/>
      <color theme="1"/>
      <name val="Arial"/>
      <family val="2"/>
    </font>
    <font>
      <sz val="8"/>
      <name val="Arial"/>
      <family val="2"/>
    </font>
    <font>
      <sz val="9"/>
      <name val="Arial"/>
      <family val="2"/>
    </font>
    <font>
      <b/>
      <sz val="11"/>
      <color theme="1"/>
      <name val="Arial"/>
      <family val="2"/>
    </font>
    <font>
      <b/>
      <sz val="11"/>
      <color theme="1"/>
      <name val="Calibri"/>
      <family val="2"/>
      <scheme val="minor"/>
    </font>
    <font>
      <vertAlign val="superscript"/>
      <sz val="11"/>
      <name val="Arial"/>
      <family val="2"/>
    </font>
    <font>
      <b/>
      <sz val="9"/>
      <color theme="1"/>
      <name val="Arial"/>
      <family val="2"/>
    </font>
    <font>
      <sz val="9"/>
      <color theme="1"/>
      <name val="Arial"/>
      <family val="2"/>
    </font>
    <font>
      <i/>
      <sz val="11"/>
      <name val="Arial"/>
      <family val="2"/>
    </font>
    <font>
      <vertAlign val="superscript"/>
      <sz val="11"/>
      <color theme="1"/>
      <name val="Arial"/>
      <family val="2"/>
    </font>
  </fonts>
  <fills count="10">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ABABFF"/>
        <bgColor indexed="64"/>
      </patternFill>
    </fill>
    <fill>
      <patternFill patternType="solid">
        <fgColor rgb="FFFFAD5B"/>
        <bgColor indexed="64"/>
      </patternFill>
    </fill>
    <fill>
      <patternFill patternType="solid">
        <fgColor rgb="FFFFE0C1"/>
        <bgColor indexed="64"/>
      </patternFill>
    </fill>
    <fill>
      <patternFill patternType="solid">
        <fgColor theme="3"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9" fontId="10" fillId="0" borderId="0" applyFont="0" applyFill="0" applyBorder="0" applyAlignment="0" applyProtection="0"/>
  </cellStyleXfs>
  <cellXfs count="144">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xf numFmtId="0" fontId="5" fillId="4" borderId="1" xfId="0" applyFont="1" applyFill="1" applyBorder="1" applyAlignment="1" applyProtection="1">
      <alignment horizontal="center"/>
    </xf>
    <xf numFmtId="164" fontId="0" fillId="0" borderId="0" xfId="0" applyNumberFormat="1"/>
    <xf numFmtId="0" fontId="3" fillId="7" borderId="1" xfId="0" applyFont="1" applyFill="1" applyBorder="1" applyAlignment="1" applyProtection="1">
      <alignment horizontal="center" vertical="center" wrapText="1"/>
    </xf>
    <xf numFmtId="4" fontId="3" fillId="7" borderId="10" xfId="0" applyNumberFormat="1" applyFont="1" applyFill="1" applyBorder="1" applyAlignment="1" applyProtection="1">
      <alignment horizontal="center" vertical="center" wrapText="1"/>
      <protection locked="0"/>
    </xf>
    <xf numFmtId="4" fontId="3" fillId="6" borderId="10" xfId="0" applyNumberFormat="1"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xf>
    <xf numFmtId="165" fontId="3" fillId="0" borderId="2" xfId="0" applyNumberFormat="1" applyFont="1" applyBorder="1" applyAlignment="1" applyProtection="1">
      <alignment vertical="center" wrapText="1"/>
    </xf>
    <xf numFmtId="165" fontId="3" fillId="0" borderId="1" xfId="0" applyNumberFormat="1" applyFont="1" applyBorder="1" applyAlignment="1" applyProtection="1">
      <alignment vertical="center"/>
      <protection locked="0"/>
    </xf>
    <xf numFmtId="165" fontId="3" fillId="5" borderId="1" xfId="0" applyNumberFormat="1" applyFont="1" applyFill="1" applyBorder="1" applyAlignment="1" applyProtection="1">
      <alignment vertical="center"/>
      <protection locked="0"/>
    </xf>
    <xf numFmtId="165" fontId="3" fillId="0" borderId="1" xfId="0" applyNumberFormat="1" applyFont="1" applyBorder="1" applyAlignment="1" applyProtection="1">
      <alignment vertical="center" wrapText="1"/>
      <protection locked="0"/>
    </xf>
    <xf numFmtId="166" fontId="8" fillId="5" borderId="1" xfId="0" applyNumberFormat="1" applyFont="1" applyFill="1" applyBorder="1" applyAlignment="1" applyProtection="1">
      <alignment vertical="center" wrapText="1"/>
    </xf>
    <xf numFmtId="4" fontId="3" fillId="6" borderId="1" xfId="0" applyNumberFormat="1" applyFont="1" applyFill="1" applyBorder="1" applyAlignment="1" applyProtection="1">
      <alignment horizontal="center" vertical="center" wrapText="1"/>
    </xf>
    <xf numFmtId="165" fontId="9" fillId="5" borderId="1" xfId="0" applyNumberFormat="1" applyFont="1" applyFill="1" applyBorder="1" applyAlignment="1" applyProtection="1">
      <alignment vertical="center"/>
    </xf>
    <xf numFmtId="0" fontId="5" fillId="4" borderId="1" xfId="0" applyFont="1" applyFill="1" applyBorder="1" applyAlignment="1" applyProtection="1">
      <alignment horizontal="center"/>
      <protection locked="0"/>
    </xf>
    <xf numFmtId="4" fontId="3" fillId="7" borderId="10" xfId="0" applyNumberFormat="1" applyFont="1" applyFill="1" applyBorder="1" applyAlignment="1" applyProtection="1">
      <alignment horizontal="center" vertical="center" wrapText="1"/>
    </xf>
    <xf numFmtId="0" fontId="2" fillId="0" borderId="0" xfId="0" applyFont="1" applyProtection="1"/>
    <xf numFmtId="0" fontId="6" fillId="0" borderId="0" xfId="0" applyFont="1" applyProtection="1"/>
    <xf numFmtId="0" fontId="3" fillId="0" borderId="0" xfId="0" applyFont="1" applyProtection="1"/>
    <xf numFmtId="0" fontId="5" fillId="4" borderId="1" xfId="0" applyFont="1" applyFill="1" applyBorder="1" applyAlignment="1" applyProtection="1">
      <alignment wrapText="1"/>
      <protection locked="0"/>
    </xf>
    <xf numFmtId="0" fontId="5" fillId="0" borderId="0" xfId="0" applyFont="1" applyFill="1" applyAlignment="1" applyProtection="1">
      <alignment horizontal="left"/>
    </xf>
    <xf numFmtId="0" fontId="5" fillId="0" borderId="0" xfId="0" applyFont="1" applyFill="1" applyAlignment="1" applyProtection="1">
      <alignment horizontal="right"/>
    </xf>
    <xf numFmtId="0" fontId="2" fillId="0" borderId="0" xfId="0" applyFont="1" applyFill="1" applyBorder="1"/>
    <xf numFmtId="0" fontId="11" fillId="0" borderId="0" xfId="0" applyFont="1" applyProtection="1"/>
    <xf numFmtId="4" fontId="2" fillId="0" borderId="0" xfId="0" applyNumberFormat="1" applyFont="1" applyProtection="1"/>
    <xf numFmtId="0" fontId="12" fillId="0" borderId="0" xfId="0" applyFont="1" applyBorder="1" applyAlignment="1" applyProtection="1">
      <alignment vertical="center" wrapText="1"/>
    </xf>
    <xf numFmtId="0" fontId="3" fillId="0" borderId="0" xfId="0" applyFont="1" applyAlignment="1" applyProtection="1">
      <alignment horizontal="left"/>
    </xf>
    <xf numFmtId="0" fontId="3" fillId="0" borderId="0" xfId="0" applyFont="1" applyAlignment="1" applyProtection="1">
      <alignment horizontal="right"/>
    </xf>
    <xf numFmtId="4" fontId="3" fillId="0" borderId="0" xfId="0" applyNumberFormat="1" applyFont="1" applyProtection="1"/>
    <xf numFmtId="4" fontId="6" fillId="0" borderId="0" xfId="0" applyNumberFormat="1" applyFont="1" applyProtection="1"/>
    <xf numFmtId="4" fontId="6" fillId="0" borderId="0" xfId="0" applyNumberFormat="1" applyFont="1" applyProtection="1">
      <protection locked="0"/>
    </xf>
    <xf numFmtId="0" fontId="6" fillId="0" borderId="0" xfId="0" applyFont="1" applyProtection="1">
      <protection locked="0"/>
    </xf>
    <xf numFmtId="0" fontId="0" fillId="0" borderId="0" xfId="0" applyFont="1"/>
    <xf numFmtId="0" fontId="0" fillId="0" borderId="0" xfId="0" applyFont="1" applyFill="1" applyBorder="1" applyAlignment="1">
      <alignment vertical="center" wrapText="1"/>
    </xf>
    <xf numFmtId="0" fontId="0" fillId="0" borderId="17" xfId="0" applyBorder="1"/>
    <xf numFmtId="0" fontId="0" fillId="0" borderId="18" xfId="0" applyBorder="1"/>
    <xf numFmtId="0" fontId="5" fillId="0" borderId="19" xfId="0" applyFont="1" applyBorder="1" applyProtection="1"/>
    <xf numFmtId="0" fontId="5" fillId="0" borderId="8" xfId="0" applyFont="1" applyBorder="1" applyProtection="1"/>
    <xf numFmtId="0" fontId="5" fillId="0" borderId="20" xfId="0" applyFont="1" applyBorder="1" applyProtection="1"/>
    <xf numFmtId="0" fontId="5" fillId="0" borderId="6" xfId="0" applyFont="1" applyBorder="1" applyProtection="1"/>
    <xf numFmtId="0" fontId="2" fillId="9" borderId="0" xfId="0" applyFont="1" applyFill="1" applyProtection="1"/>
    <xf numFmtId="0" fontId="6" fillId="9" borderId="0" xfId="0" applyFont="1" applyFill="1" applyProtection="1"/>
    <xf numFmtId="0" fontId="5" fillId="9" borderId="0" xfId="0" applyFont="1" applyFill="1" applyProtection="1"/>
    <xf numFmtId="0" fontId="7" fillId="9" borderId="0" xfId="0" applyFont="1" applyFill="1" applyBorder="1" applyAlignment="1" applyProtection="1">
      <alignment vertical="center" wrapText="1"/>
    </xf>
    <xf numFmtId="0" fontId="6" fillId="9" borderId="0" xfId="0" applyFont="1" applyFill="1" applyBorder="1" applyAlignment="1" applyProtection="1">
      <alignment horizontal="left" vertical="center" wrapText="1"/>
    </xf>
    <xf numFmtId="0" fontId="3" fillId="9" borderId="0" xfId="0" applyFont="1" applyFill="1" applyProtection="1"/>
    <xf numFmtId="0" fontId="3" fillId="9" borderId="2" xfId="0" applyFont="1" applyFill="1" applyBorder="1" applyAlignment="1" applyProtection="1">
      <alignment vertical="center" wrapText="1"/>
    </xf>
    <xf numFmtId="0" fontId="6" fillId="9" borderId="0" xfId="0" applyFont="1" applyFill="1" applyAlignment="1" applyProtection="1">
      <alignment vertical="center"/>
    </xf>
    <xf numFmtId="6" fontId="5" fillId="8" borderId="16" xfId="0" applyNumberFormat="1" applyFont="1" applyFill="1" applyBorder="1" applyAlignment="1" applyProtection="1">
      <alignment horizontal="center" vertical="center"/>
      <protection hidden="1"/>
    </xf>
    <xf numFmtId="0" fontId="5" fillId="9" borderId="0" xfId="0" applyFont="1" applyFill="1" applyAlignment="1" applyProtection="1">
      <alignment horizontal="right"/>
    </xf>
    <xf numFmtId="0" fontId="14" fillId="9" borderId="0" xfId="0" applyFont="1" applyFill="1" applyProtection="1"/>
    <xf numFmtId="0" fontId="5" fillId="9" borderId="0" xfId="0" applyFont="1" applyFill="1" applyBorder="1" applyAlignment="1" applyProtection="1">
      <alignment horizontal="center"/>
      <protection locked="0"/>
    </xf>
    <xf numFmtId="0" fontId="5" fillId="4" borderId="23" xfId="0" applyFont="1" applyFill="1" applyBorder="1" applyAlignment="1" applyProtection="1">
      <alignment horizontal="center" vertical="center" wrapText="1"/>
    </xf>
    <xf numFmtId="0" fontId="5" fillId="4" borderId="13" xfId="0" applyFont="1" applyFill="1" applyBorder="1" applyAlignment="1" applyProtection="1">
      <alignment wrapText="1"/>
      <protection locked="0"/>
    </xf>
    <xf numFmtId="0" fontId="5" fillId="4" borderId="15" xfId="0" applyFont="1" applyFill="1" applyBorder="1" applyAlignment="1" applyProtection="1">
      <alignment wrapText="1"/>
      <protection locked="0"/>
    </xf>
    <xf numFmtId="0" fontId="5" fillId="4" borderId="22" xfId="0" applyFont="1" applyFill="1" applyBorder="1" applyAlignment="1" applyProtection="1">
      <alignment wrapText="1"/>
      <protection locked="0"/>
    </xf>
    <xf numFmtId="0" fontId="5" fillId="9" borderId="0" xfId="0" applyFont="1" applyFill="1" applyBorder="1" applyAlignment="1" applyProtection="1">
      <alignment wrapText="1"/>
      <protection locked="0"/>
    </xf>
    <xf numFmtId="0" fontId="5" fillId="9" borderId="0"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xf>
    <xf numFmtId="6" fontId="5" fillId="4" borderId="14" xfId="0" applyNumberFormat="1" applyFont="1" applyFill="1" applyBorder="1" applyAlignment="1" applyProtection="1">
      <alignment horizontal="center" vertical="center"/>
      <protection hidden="1"/>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17" fillId="0" borderId="0" xfId="0" applyFont="1" applyAlignment="1">
      <alignment horizontal="center"/>
    </xf>
    <xf numFmtId="0" fontId="15" fillId="0" borderId="0" xfId="0" applyFont="1" applyAlignment="1">
      <alignment horizontal="center"/>
    </xf>
    <xf numFmtId="0" fontId="18" fillId="0" borderId="0" xfId="0" applyFont="1"/>
    <xf numFmtId="0" fontId="4" fillId="0" borderId="0" xfId="0" applyFont="1" applyAlignment="1"/>
    <xf numFmtId="2" fontId="5" fillId="4" borderId="1" xfId="0" applyNumberFormat="1" applyFont="1" applyFill="1" applyBorder="1" applyAlignment="1" applyProtection="1">
      <alignment horizontal="center" vertical="center" wrapText="1"/>
      <protection locked="0"/>
    </xf>
    <xf numFmtId="0" fontId="5" fillId="8" borderId="36" xfId="0" applyFont="1" applyFill="1" applyBorder="1" applyAlignment="1" applyProtection="1">
      <alignment horizontal="center" wrapText="1"/>
    </xf>
    <xf numFmtId="0" fontId="5" fillId="8" borderId="14" xfId="0" applyFont="1" applyFill="1" applyBorder="1" applyAlignment="1" applyProtection="1">
      <alignment horizontal="center"/>
    </xf>
    <xf numFmtId="0" fontId="5" fillId="8" borderId="13" xfId="0" applyFont="1" applyFill="1" applyBorder="1" applyAlignment="1" applyProtection="1">
      <alignment horizontal="center"/>
    </xf>
    <xf numFmtId="9" fontId="5" fillId="8" borderId="14" xfId="0" applyNumberFormat="1" applyFont="1" applyFill="1" applyBorder="1" applyAlignment="1" applyProtection="1">
      <alignment horizontal="center"/>
    </xf>
    <xf numFmtId="0" fontId="5" fillId="8" borderId="13" xfId="0" applyFont="1" applyFill="1" applyBorder="1" applyAlignment="1" applyProtection="1">
      <alignment horizontal="center" vertical="center"/>
    </xf>
    <xf numFmtId="9" fontId="5" fillId="8" borderId="14" xfId="0" applyNumberFormat="1" applyFont="1" applyFill="1" applyBorder="1" applyAlignment="1" applyProtection="1">
      <alignment horizontal="center" vertical="center"/>
    </xf>
    <xf numFmtId="0" fontId="5" fillId="8" borderId="15" xfId="0" applyFont="1" applyFill="1" applyBorder="1" applyAlignment="1" applyProtection="1">
      <alignment horizontal="center"/>
    </xf>
    <xf numFmtId="9" fontId="5" fillId="8" borderId="16" xfId="0" applyNumberFormat="1" applyFont="1" applyFill="1" applyBorder="1" applyAlignment="1" applyProtection="1">
      <alignment horizontal="center"/>
    </xf>
    <xf numFmtId="0" fontId="0" fillId="9" borderId="0" xfId="0" applyFill="1"/>
    <xf numFmtId="0" fontId="0" fillId="9" borderId="0" xfId="0" applyFill="1" applyBorder="1" applyAlignment="1">
      <alignment wrapText="1"/>
    </xf>
    <xf numFmtId="0" fontId="0" fillId="0" borderId="0" xfId="0" applyAlignment="1">
      <alignment wrapText="1"/>
    </xf>
    <xf numFmtId="2" fontId="5" fillId="4" borderId="22" xfId="0" applyNumberFormat="1"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5" fillId="8" borderId="12" xfId="0" applyFont="1" applyFill="1" applyBorder="1" applyAlignment="1" applyProtection="1">
      <alignment horizontal="center" vertical="center" wrapText="1"/>
    </xf>
    <xf numFmtId="0" fontId="2" fillId="0" borderId="0" xfId="0" applyFont="1" applyFill="1"/>
    <xf numFmtId="6" fontId="5" fillId="9" borderId="0" xfId="0" applyNumberFormat="1" applyFont="1" applyFill="1" applyBorder="1" applyAlignment="1" applyProtection="1">
      <alignment horizontal="center" vertical="center"/>
      <protection hidden="1"/>
    </xf>
    <xf numFmtId="9" fontId="5" fillId="8" borderId="14" xfId="1" applyNumberFormat="1" applyFont="1" applyFill="1" applyBorder="1" applyAlignment="1" applyProtection="1">
      <alignment horizontal="center" vertical="center"/>
      <protection hidden="1"/>
    </xf>
    <xf numFmtId="0" fontId="0" fillId="0" borderId="0" xfId="0" applyFont="1" applyAlignment="1">
      <alignment wrapText="1"/>
    </xf>
    <xf numFmtId="0" fontId="7" fillId="9" borderId="26" xfId="0" applyFont="1" applyFill="1" applyBorder="1" applyAlignment="1" applyProtection="1">
      <alignment horizontal="left" vertical="center" wrapText="1"/>
    </xf>
    <xf numFmtId="0" fontId="7" fillId="9" borderId="27" xfId="0" applyFont="1" applyFill="1" applyBorder="1" applyAlignment="1" applyProtection="1">
      <alignment horizontal="left" vertical="center" wrapText="1"/>
    </xf>
    <xf numFmtId="0" fontId="7" fillId="9" borderId="28" xfId="0" applyFont="1" applyFill="1" applyBorder="1" applyAlignment="1" applyProtection="1">
      <alignment horizontal="left" vertical="center" wrapText="1"/>
    </xf>
    <xf numFmtId="0" fontId="7" fillId="9" borderId="29" xfId="0" applyFont="1" applyFill="1" applyBorder="1" applyAlignment="1" applyProtection="1">
      <alignment horizontal="left" vertical="center" wrapText="1"/>
    </xf>
    <xf numFmtId="0" fontId="7" fillId="9" borderId="0" xfId="0" applyFont="1" applyFill="1" applyBorder="1" applyAlignment="1" applyProtection="1">
      <alignment horizontal="left" vertical="center" wrapText="1"/>
    </xf>
    <xf numFmtId="0" fontId="7" fillId="9" borderId="30" xfId="0" applyFont="1" applyFill="1" applyBorder="1" applyAlignment="1" applyProtection="1">
      <alignment horizontal="left" vertical="center" wrapText="1"/>
    </xf>
    <xf numFmtId="0" fontId="7" fillId="9" borderId="31" xfId="0" applyFont="1" applyFill="1" applyBorder="1" applyAlignment="1" applyProtection="1">
      <alignment horizontal="left" vertical="center" wrapText="1"/>
    </xf>
    <xf numFmtId="0" fontId="7" fillId="9" borderId="32"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5" fillId="8" borderId="11" xfId="0" applyFont="1" applyFill="1" applyBorder="1" applyAlignment="1" applyProtection="1">
      <alignment horizontal="right" vertical="center"/>
    </xf>
    <xf numFmtId="0" fontId="5" fillId="8" borderId="21" xfId="0" applyFont="1" applyFill="1" applyBorder="1" applyAlignment="1" applyProtection="1">
      <alignment horizontal="right" vertical="center"/>
    </xf>
    <xf numFmtId="0" fontId="5" fillId="8" borderId="13" xfId="0" applyFont="1" applyFill="1" applyBorder="1" applyAlignment="1" applyProtection="1">
      <alignment horizontal="right" vertical="center"/>
      <protection hidden="1"/>
    </xf>
    <xf numFmtId="0" fontId="5" fillId="8" borderId="1" xfId="0" applyFont="1" applyFill="1" applyBorder="1" applyAlignment="1" applyProtection="1">
      <alignment horizontal="right" vertical="center"/>
      <protection hidden="1"/>
    </xf>
    <xf numFmtId="0" fontId="5" fillId="8" borderId="15" xfId="0" applyFont="1" applyFill="1" applyBorder="1" applyAlignment="1" applyProtection="1">
      <alignment horizontal="right" vertical="center"/>
      <protection hidden="1"/>
    </xf>
    <xf numFmtId="0" fontId="5" fillId="8" borderId="22" xfId="0" applyFont="1" applyFill="1" applyBorder="1" applyAlignment="1" applyProtection="1">
      <alignment horizontal="right" vertical="center"/>
      <protection hidden="1"/>
    </xf>
    <xf numFmtId="0" fontId="5" fillId="9" borderId="0" xfId="0" applyFont="1" applyFill="1" applyBorder="1" applyAlignment="1" applyProtection="1">
      <alignment horizontal="right" vertical="center"/>
      <protection hidden="1"/>
    </xf>
    <xf numFmtId="0" fontId="14" fillId="8" borderId="34" xfId="0" applyFont="1" applyFill="1" applyBorder="1" applyAlignment="1" applyProtection="1">
      <alignment horizontal="center"/>
    </xf>
    <xf numFmtId="0" fontId="14" fillId="8" borderId="35" xfId="0" applyFont="1" applyFill="1" applyBorder="1" applyAlignment="1" applyProtection="1">
      <alignment horizontal="center"/>
    </xf>
    <xf numFmtId="0" fontId="5" fillId="4" borderId="1" xfId="0" applyFont="1" applyFill="1" applyBorder="1" applyAlignment="1" applyProtection="1">
      <alignment horizontal="center"/>
      <protection locked="0"/>
    </xf>
    <xf numFmtId="0" fontId="5" fillId="9" borderId="0" xfId="0" applyFont="1" applyFill="1" applyAlignment="1" applyProtection="1">
      <alignment horizontal="left" wrapText="1"/>
    </xf>
    <xf numFmtId="0" fontId="0" fillId="9" borderId="26" xfId="0" applyFill="1" applyBorder="1" applyAlignment="1">
      <alignment horizontal="left" wrapText="1"/>
    </xf>
    <xf numFmtId="0" fontId="0" fillId="9" borderId="27" xfId="0" applyFill="1" applyBorder="1" applyAlignment="1">
      <alignment horizontal="left" wrapText="1"/>
    </xf>
    <xf numFmtId="0" fontId="0" fillId="9" borderId="28" xfId="0" applyFill="1" applyBorder="1" applyAlignment="1">
      <alignment horizontal="left" wrapText="1"/>
    </xf>
    <xf numFmtId="0" fontId="0" fillId="9" borderId="29" xfId="0" applyFill="1" applyBorder="1" applyAlignment="1">
      <alignment horizontal="left" wrapText="1"/>
    </xf>
    <xf numFmtId="0" fontId="0" fillId="9" borderId="0" xfId="0" applyFill="1" applyBorder="1" applyAlignment="1">
      <alignment horizontal="left" wrapText="1"/>
    </xf>
    <xf numFmtId="0" fontId="0" fillId="9" borderId="30" xfId="0" applyFill="1" applyBorder="1" applyAlignment="1">
      <alignment horizontal="left" wrapText="1"/>
    </xf>
    <xf numFmtId="0" fontId="0" fillId="9" borderId="31" xfId="0" applyFill="1" applyBorder="1" applyAlignment="1">
      <alignment horizontal="left" wrapText="1"/>
    </xf>
    <xf numFmtId="0" fontId="0" fillId="9" borderId="32" xfId="0" applyFill="1" applyBorder="1" applyAlignment="1">
      <alignment horizontal="left" wrapText="1"/>
    </xf>
    <xf numFmtId="0" fontId="0" fillId="9" borderId="33" xfId="0" applyFill="1" applyBorder="1" applyAlignment="1">
      <alignment horizontal="left" wrapText="1"/>
    </xf>
    <xf numFmtId="4" fontId="3" fillId="6" borderId="2" xfId="0" applyNumberFormat="1" applyFont="1" applyFill="1" applyBorder="1" applyAlignment="1" applyProtection="1">
      <alignment horizontal="center"/>
    </xf>
    <xf numFmtId="4" fontId="3" fillId="6" borderId="9" xfId="0" applyNumberFormat="1" applyFont="1" applyFill="1" applyBorder="1" applyAlignment="1" applyProtection="1">
      <alignment horizontal="center"/>
    </xf>
    <xf numFmtId="4" fontId="3" fillId="6" borderId="10" xfId="0" applyNumberFormat="1" applyFont="1" applyFill="1" applyBorder="1" applyAlignment="1" applyProtection="1">
      <alignment horizontal="center"/>
    </xf>
    <xf numFmtId="4" fontId="3" fillId="7" borderId="2" xfId="0" applyNumberFormat="1" applyFont="1" applyFill="1" applyBorder="1" applyAlignment="1" applyProtection="1">
      <alignment horizontal="center" vertical="center" wrapText="1"/>
    </xf>
    <xf numFmtId="4" fontId="3" fillId="7" borderId="9" xfId="0" applyNumberFormat="1" applyFont="1" applyFill="1" applyBorder="1" applyAlignment="1" applyProtection="1">
      <alignment horizontal="center" vertical="center" wrapText="1"/>
    </xf>
    <xf numFmtId="4" fontId="3" fillId="7" borderId="10" xfId="0" applyNumberFormat="1"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6" fillId="0" borderId="2"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0" fontId="13" fillId="0" borderId="0" xfId="0" applyFont="1" applyBorder="1" applyAlignment="1" applyProtection="1">
      <alignment horizontal="left" vertical="center" wrapText="1"/>
    </xf>
    <xf numFmtId="4" fontId="5" fillId="4" borderId="1" xfId="0" applyNumberFormat="1"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colors>
    <mruColors>
      <color rgb="FFFFCD9B"/>
      <color rgb="FFFFF2E5"/>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Sheet1!$I$4:$I$13</c:f>
              <c:numCache>
                <c:formatCode>General</c:formatCode>
                <c:ptCount val="10"/>
                <c:pt idx="0">
                  <c:v>13</c:v>
                </c:pt>
                <c:pt idx="1">
                  <c:v>12.5</c:v>
                </c:pt>
                <c:pt idx="2">
                  <c:v>12</c:v>
                </c:pt>
                <c:pt idx="3">
                  <c:v>11.5</c:v>
                </c:pt>
                <c:pt idx="4">
                  <c:v>11</c:v>
                </c:pt>
                <c:pt idx="5">
                  <c:v>10.5</c:v>
                </c:pt>
                <c:pt idx="6">
                  <c:v>10</c:v>
                </c:pt>
                <c:pt idx="7">
                  <c:v>9.5</c:v>
                </c:pt>
                <c:pt idx="8">
                  <c:v>9</c:v>
                </c:pt>
                <c:pt idx="9">
                  <c:v>8.5</c:v>
                </c:pt>
              </c:numCache>
            </c:numRef>
          </c:cat>
          <c:val>
            <c:numRef>
              <c:f>Sheet1!$M$4:$M$13</c:f>
              <c:numCache>
                <c:formatCode>General</c:formatCode>
                <c:ptCount val="10"/>
                <c:pt idx="0">
                  <c:v>1.0714285714285714</c:v>
                </c:pt>
                <c:pt idx="1">
                  <c:v>1.0595238095238095</c:v>
                </c:pt>
                <c:pt idx="2">
                  <c:v>1.0476190476190477</c:v>
                </c:pt>
                <c:pt idx="3">
                  <c:v>1.0357142857142858</c:v>
                </c:pt>
                <c:pt idx="4">
                  <c:v>1.0238095238095237</c:v>
                </c:pt>
                <c:pt idx="5">
                  <c:v>1.0119047619047619</c:v>
                </c:pt>
                <c:pt idx="6">
                  <c:v>1</c:v>
                </c:pt>
                <c:pt idx="7">
                  <c:v>0.98809523809523814</c:v>
                </c:pt>
                <c:pt idx="8">
                  <c:v>0.97619047619047616</c:v>
                </c:pt>
                <c:pt idx="9">
                  <c:v>0.9642857142857143</c:v>
                </c:pt>
              </c:numCache>
            </c:numRef>
          </c:val>
          <c:extLst>
            <c:ext xmlns:c16="http://schemas.microsoft.com/office/drawing/2014/chart" uri="{C3380CC4-5D6E-409C-BE32-E72D297353CC}">
              <c16:uniqueId val="{00000000-46FA-4098-9436-BFDC1BB18F43}"/>
            </c:ext>
          </c:extLst>
        </c:ser>
        <c:dLbls>
          <c:showLegendKey val="0"/>
          <c:showVal val="0"/>
          <c:showCatName val="0"/>
          <c:showSerName val="0"/>
          <c:showPercent val="0"/>
          <c:showBubbleSize val="0"/>
        </c:dLbls>
        <c:gapWidth val="150"/>
        <c:axId val="499186824"/>
        <c:axId val="499196008"/>
      </c:barChart>
      <c:lineChart>
        <c:grouping val="standard"/>
        <c:varyColors val="0"/>
        <c:ser>
          <c:idx val="1"/>
          <c:order val="1"/>
          <c:spPr>
            <a:ln w="28575" cap="rnd">
              <a:solidFill>
                <a:schemeClr val="accent2"/>
              </a:solidFill>
              <a:round/>
            </a:ln>
            <a:effectLst/>
          </c:spPr>
          <c:marker>
            <c:symbol val="none"/>
          </c:marker>
          <c:val>
            <c:numRef>
              <c:f>Sheet1!$N$4:$N$13</c:f>
              <c:numCache>
                <c:formatCode>General</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46FA-4098-9436-BFDC1BB18F43}"/>
            </c:ext>
          </c:extLst>
        </c:ser>
        <c:dLbls>
          <c:showLegendKey val="0"/>
          <c:showVal val="0"/>
          <c:showCatName val="0"/>
          <c:showSerName val="0"/>
          <c:showPercent val="0"/>
          <c:showBubbleSize val="0"/>
        </c:dLbls>
        <c:marker val="1"/>
        <c:smooth val="0"/>
        <c:axId val="499186824"/>
        <c:axId val="499196008"/>
      </c:lineChart>
      <c:catAx>
        <c:axId val="499186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96008"/>
        <c:crosses val="autoZero"/>
        <c:auto val="1"/>
        <c:lblAlgn val="ctr"/>
        <c:lblOffset val="100"/>
        <c:noMultiLvlLbl val="0"/>
      </c:catAx>
      <c:valAx>
        <c:axId val="499196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86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11906</xdr:colOff>
      <xdr:row>18</xdr:row>
      <xdr:rowOff>166686</xdr:rowOff>
    </xdr:from>
    <xdr:to>
      <xdr:col>22</xdr:col>
      <xdr:colOff>202406</xdr:colOff>
      <xdr:row>42</xdr:row>
      <xdr:rowOff>149725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78594" y="4512467"/>
          <a:ext cx="12942093" cy="4555039"/>
        </a:xfrm>
        <a:prstGeom prst="rect">
          <a:avLst/>
        </a:prstGeom>
      </xdr:spPr>
    </xdr:pic>
    <xdr:clientData/>
  </xdr:twoCellAnchor>
  <xdr:twoCellAnchor>
    <xdr:from>
      <xdr:col>1</xdr:col>
      <xdr:colOff>190500</xdr:colOff>
      <xdr:row>24</xdr:row>
      <xdr:rowOff>47626</xdr:rowOff>
    </xdr:from>
    <xdr:to>
      <xdr:col>1</xdr:col>
      <xdr:colOff>369093</xdr:colOff>
      <xdr:row>25</xdr:row>
      <xdr:rowOff>95251</xdr:rowOff>
    </xdr:to>
    <xdr:sp macro="" textlink="">
      <xdr:nvSpPr>
        <xdr:cNvPr id="2" name="TextBox 1">
          <a:extLst>
            <a:ext uri="{FF2B5EF4-FFF2-40B4-BE49-F238E27FC236}">
              <a16:creationId xmlns:a16="http://schemas.microsoft.com/office/drawing/2014/main" id="{B08D5660-6564-4878-A196-A3FF064A6B62}"/>
            </a:ext>
          </a:extLst>
        </xdr:cNvPr>
        <xdr:cNvSpPr txBox="1"/>
      </xdr:nvSpPr>
      <xdr:spPr>
        <a:xfrm>
          <a:off x="357188" y="5536407"/>
          <a:ext cx="17859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542925</xdr:colOff>
      <xdr:row>1</xdr:row>
      <xdr:rowOff>28574</xdr:rowOff>
    </xdr:from>
    <xdr:to>
      <xdr:col>25</xdr:col>
      <xdr:colOff>504825</xdr:colOff>
      <xdr:row>20</xdr:row>
      <xdr:rowOff>171449</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2"/>
  <sheetViews>
    <sheetView topLeftCell="C10" zoomScale="85" zoomScaleNormal="85" workbookViewId="0">
      <selection activeCell="D20" sqref="D20"/>
    </sheetView>
  </sheetViews>
  <sheetFormatPr defaultColWidth="9.140625" defaultRowHeight="8.25" x14ac:dyDescent="0.15"/>
  <cols>
    <col min="1" max="1" width="4.5703125" style="56" hidden="1" customWidth="1"/>
    <col min="2" max="2" width="23.85546875" style="56" hidden="1" customWidth="1"/>
    <col min="3" max="3" width="2.28515625" style="56" customWidth="1"/>
    <col min="4" max="4" width="44.5703125" style="56" customWidth="1"/>
    <col min="5" max="5" width="39.85546875" style="56" customWidth="1"/>
    <col min="6" max="6" width="25" style="56" bestFit="1" customWidth="1"/>
    <col min="7" max="7" width="26.5703125" style="56" customWidth="1"/>
    <col min="8" max="8" width="25" style="56" bestFit="1" customWidth="1"/>
    <col min="9" max="9" width="23.42578125" style="56" customWidth="1"/>
    <col min="10" max="10" width="25" style="56" bestFit="1" customWidth="1"/>
    <col min="11" max="11" width="25.5703125" style="56" customWidth="1"/>
    <col min="12" max="12" width="32.85546875" style="56" customWidth="1"/>
    <col min="13" max="13" width="22.42578125" style="56" customWidth="1"/>
    <col min="14" max="16384" width="9.140625" style="56"/>
  </cols>
  <sheetData>
    <row r="1" spans="4:10" ht="13.5" customHeight="1" x14ac:dyDescent="0.15"/>
    <row r="2" spans="4:10" ht="19.5" customHeight="1" x14ac:dyDescent="0.25">
      <c r="D2" s="65" t="s">
        <v>156</v>
      </c>
      <c r="E2" s="65"/>
    </row>
    <row r="3" spans="4:10" ht="19.5" customHeight="1" x14ac:dyDescent="0.15"/>
    <row r="4" spans="4:10" s="55" customFormat="1" ht="15" customHeight="1" x14ac:dyDescent="0.2">
      <c r="D4" s="101" t="s">
        <v>159</v>
      </c>
      <c r="E4" s="102"/>
      <c r="F4" s="102"/>
      <c r="G4" s="102"/>
      <c r="H4" s="103"/>
    </row>
    <row r="5" spans="4:10" ht="8.25" customHeight="1" x14ac:dyDescent="0.15">
      <c r="D5" s="104"/>
      <c r="E5" s="105"/>
      <c r="F5" s="105"/>
      <c r="G5" s="105"/>
      <c r="H5" s="106"/>
    </row>
    <row r="6" spans="4:10" ht="27.75" customHeight="1" x14ac:dyDescent="0.15">
      <c r="D6" s="104"/>
      <c r="E6" s="105"/>
      <c r="F6" s="105"/>
      <c r="G6" s="105"/>
      <c r="H6" s="106"/>
    </row>
    <row r="7" spans="4:10" ht="33" customHeight="1" x14ac:dyDescent="0.2">
      <c r="D7" s="104"/>
      <c r="E7" s="105"/>
      <c r="F7" s="105"/>
      <c r="G7" s="105"/>
      <c r="H7" s="106"/>
      <c r="I7" s="57"/>
      <c r="J7" s="57"/>
    </row>
    <row r="8" spans="4:10" ht="33" customHeight="1" x14ac:dyDescent="0.2">
      <c r="D8" s="104"/>
      <c r="E8" s="105"/>
      <c r="F8" s="105"/>
      <c r="G8" s="105"/>
      <c r="H8" s="106"/>
      <c r="I8" s="57"/>
      <c r="J8" s="57"/>
    </row>
    <row r="9" spans="4:10" ht="71.25" customHeight="1" x14ac:dyDescent="0.2">
      <c r="D9" s="104"/>
      <c r="E9" s="105"/>
      <c r="F9" s="105"/>
      <c r="G9" s="105"/>
      <c r="H9" s="106"/>
      <c r="I9" s="57"/>
      <c r="J9" s="57"/>
    </row>
    <row r="10" spans="4:10" ht="146.25" customHeight="1" x14ac:dyDescent="0.2">
      <c r="D10" s="107"/>
      <c r="E10" s="108"/>
      <c r="F10" s="108"/>
      <c r="G10" s="108"/>
      <c r="H10" s="109"/>
      <c r="I10" s="57"/>
      <c r="J10" s="57"/>
    </row>
    <row r="11" spans="4:10" ht="12.75" customHeight="1" x14ac:dyDescent="0.15">
      <c r="D11" s="58"/>
      <c r="E11" s="58"/>
      <c r="F11" s="58"/>
      <c r="G11" s="58"/>
      <c r="H11" s="58"/>
    </row>
    <row r="12" spans="4:10" ht="12.75" customHeight="1" x14ac:dyDescent="0.15">
      <c r="D12" s="59"/>
      <c r="E12" s="59"/>
      <c r="F12" s="59"/>
      <c r="G12" s="59"/>
      <c r="H12" s="60"/>
    </row>
    <row r="13" spans="4:10" ht="16.5" customHeight="1" x14ac:dyDescent="0.2">
      <c r="D13" s="64" t="s">
        <v>67</v>
      </c>
      <c r="E13" s="119" t="s">
        <v>98</v>
      </c>
      <c r="F13" s="119"/>
      <c r="H13" s="60"/>
    </row>
    <row r="14" spans="4:10" ht="16.5" customHeight="1" x14ac:dyDescent="0.2">
      <c r="D14" s="64" t="s">
        <v>79</v>
      </c>
      <c r="E14" s="119"/>
      <c r="F14" s="119"/>
      <c r="H14" s="60"/>
    </row>
    <row r="15" spans="4:10" ht="16.5" customHeight="1" x14ac:dyDescent="0.2">
      <c r="D15" s="64" t="s">
        <v>137</v>
      </c>
      <c r="E15" s="119" t="s">
        <v>131</v>
      </c>
      <c r="F15" s="119"/>
      <c r="H15" s="60"/>
    </row>
    <row r="16" spans="4:10" ht="16.5" customHeight="1" x14ac:dyDescent="0.2">
      <c r="D16" s="64" t="s">
        <v>142</v>
      </c>
      <c r="E16" s="119"/>
      <c r="F16" s="119"/>
      <c r="H16" s="60"/>
    </row>
    <row r="17" spans="2:9" ht="16.5" customHeight="1" x14ac:dyDescent="0.2">
      <c r="D17" s="64" t="s">
        <v>143</v>
      </c>
      <c r="E17" s="119"/>
      <c r="F17" s="119"/>
      <c r="H17" s="60"/>
    </row>
    <row r="18" spans="2:9" ht="16.5" customHeight="1" thickBot="1" x14ac:dyDescent="0.25">
      <c r="D18" s="64"/>
      <c r="E18" s="64"/>
      <c r="F18" s="66"/>
      <c r="G18" s="66"/>
      <c r="H18" s="60"/>
    </row>
    <row r="19" spans="2:9" ht="39.75" customHeight="1" x14ac:dyDescent="0.15">
      <c r="D19" s="94" t="s">
        <v>47</v>
      </c>
      <c r="E19" s="95" t="s">
        <v>149</v>
      </c>
      <c r="F19" s="67"/>
      <c r="G19" s="67"/>
      <c r="H19" s="95" t="s">
        <v>127</v>
      </c>
      <c r="I19" s="96" t="s">
        <v>138</v>
      </c>
    </row>
    <row r="20" spans="2:9" ht="35.25" customHeight="1" x14ac:dyDescent="0.2">
      <c r="B20" s="61"/>
      <c r="D20" s="68"/>
      <c r="E20" s="34"/>
      <c r="F20" s="81"/>
      <c r="G20" s="81"/>
      <c r="H20" s="81"/>
      <c r="I20" s="75"/>
    </row>
    <row r="21" spans="2:9" ht="35.25" customHeight="1" x14ac:dyDescent="0.2">
      <c r="B21" s="61"/>
      <c r="D21" s="68"/>
      <c r="E21" s="34"/>
      <c r="F21" s="81"/>
      <c r="G21" s="81"/>
      <c r="H21" s="81"/>
      <c r="I21" s="75"/>
    </row>
    <row r="22" spans="2:9" ht="35.25" customHeight="1" x14ac:dyDescent="0.2">
      <c r="B22" s="61"/>
      <c r="D22" s="68"/>
      <c r="E22" s="34"/>
      <c r="F22" s="81"/>
      <c r="G22" s="81"/>
      <c r="H22" s="81"/>
      <c r="I22" s="75"/>
    </row>
    <row r="23" spans="2:9" ht="35.25" customHeight="1" x14ac:dyDescent="0.2">
      <c r="B23" s="61"/>
      <c r="D23" s="68"/>
      <c r="E23" s="34"/>
      <c r="F23" s="81"/>
      <c r="G23" s="81"/>
      <c r="H23" s="81"/>
      <c r="I23" s="75"/>
    </row>
    <row r="24" spans="2:9" ht="35.25" customHeight="1" x14ac:dyDescent="0.2">
      <c r="B24" s="61"/>
      <c r="D24" s="68"/>
      <c r="E24" s="34"/>
      <c r="F24" s="81"/>
      <c r="G24" s="81"/>
      <c r="H24" s="81"/>
      <c r="I24" s="75"/>
    </row>
    <row r="25" spans="2:9" ht="35.25" customHeight="1" thickBot="1" x14ac:dyDescent="0.25">
      <c r="B25" s="61"/>
      <c r="D25" s="69"/>
      <c r="E25" s="70"/>
      <c r="F25" s="93"/>
      <c r="G25" s="93"/>
      <c r="H25" s="93"/>
      <c r="I25" s="76"/>
    </row>
    <row r="26" spans="2:9" ht="8.25" customHeight="1" thickBot="1" x14ac:dyDescent="0.25">
      <c r="B26" s="61"/>
      <c r="D26" s="71"/>
      <c r="E26" s="71"/>
      <c r="F26" s="72"/>
      <c r="G26" s="72"/>
      <c r="H26" s="72"/>
      <c r="I26" s="72"/>
    </row>
    <row r="27" spans="2:9" ht="17.25" customHeight="1" x14ac:dyDescent="0.25">
      <c r="B27" s="61"/>
      <c r="D27" s="117" t="s">
        <v>157</v>
      </c>
      <c r="E27" s="118"/>
      <c r="G27" s="110" t="s">
        <v>136</v>
      </c>
      <c r="H27" s="111"/>
      <c r="I27" s="73">
        <f>COUNTIF(I20:I25,"Yes")</f>
        <v>0</v>
      </c>
    </row>
    <row r="28" spans="2:9" s="62" customFormat="1" ht="17.25" customHeight="1" x14ac:dyDescent="0.2">
      <c r="B28" s="61"/>
      <c r="D28" s="82" t="s">
        <v>128</v>
      </c>
      <c r="E28" s="83" t="s">
        <v>129</v>
      </c>
      <c r="G28" s="112" t="s">
        <v>158</v>
      </c>
      <c r="H28" s="113"/>
      <c r="I28" s="74"/>
    </row>
    <row r="29" spans="2:9" s="62" customFormat="1" ht="17.25" customHeight="1" x14ac:dyDescent="0.2">
      <c r="B29" s="61"/>
      <c r="D29" s="84">
        <v>0</v>
      </c>
      <c r="E29" s="85">
        <v>0</v>
      </c>
      <c r="G29" s="112" t="s">
        <v>135</v>
      </c>
      <c r="H29" s="113"/>
      <c r="I29" s="99">
        <f>IF(I27&gt;=4, 1, I27/4)</f>
        <v>0</v>
      </c>
    </row>
    <row r="30" spans="2:9" s="62" customFormat="1" ht="17.25" customHeight="1" thickBot="1" x14ac:dyDescent="0.3">
      <c r="B30" s="61"/>
      <c r="D30" s="86">
        <v>1</v>
      </c>
      <c r="E30" s="87">
        <v>0.25</v>
      </c>
      <c r="G30" s="114" t="s">
        <v>139</v>
      </c>
      <c r="H30" s="115"/>
      <c r="I30" s="63">
        <f>I28*I29</f>
        <v>0</v>
      </c>
    </row>
    <row r="31" spans="2:9" ht="17.25" customHeight="1" x14ac:dyDescent="0.15">
      <c r="B31" s="61"/>
      <c r="D31" s="86">
        <v>2</v>
      </c>
      <c r="E31" s="87">
        <v>0.5</v>
      </c>
      <c r="G31" s="116"/>
      <c r="H31" s="116"/>
      <c r="I31" s="98"/>
    </row>
    <row r="32" spans="2:9" ht="17.25" customHeight="1" x14ac:dyDescent="0.15">
      <c r="B32" s="61"/>
      <c r="D32" s="86">
        <v>3</v>
      </c>
      <c r="E32" s="87">
        <v>0.75</v>
      </c>
    </row>
    <row r="33" spans="2:9" ht="17.25" customHeight="1" x14ac:dyDescent="0.2">
      <c r="B33" s="61"/>
      <c r="D33" s="84">
        <v>4</v>
      </c>
      <c r="E33" s="85">
        <v>1</v>
      </c>
    </row>
    <row r="34" spans="2:9" ht="17.25" customHeight="1" x14ac:dyDescent="0.2">
      <c r="B34" s="61"/>
      <c r="D34" s="84">
        <v>5</v>
      </c>
      <c r="E34" s="85">
        <v>1</v>
      </c>
    </row>
    <row r="35" spans="2:9" ht="17.25" customHeight="1" thickBot="1" x14ac:dyDescent="0.25">
      <c r="D35" s="88">
        <v>6</v>
      </c>
      <c r="E35" s="89">
        <v>1</v>
      </c>
    </row>
    <row r="37" spans="2:9" ht="23.25" customHeight="1" x14ac:dyDescent="0.25">
      <c r="D37" s="65" t="s">
        <v>144</v>
      </c>
    </row>
    <row r="38" spans="2:9" ht="39" customHeight="1" x14ac:dyDescent="0.2">
      <c r="D38" s="120" t="s">
        <v>160</v>
      </c>
      <c r="E38" s="120"/>
      <c r="F38" s="120"/>
      <c r="G38" s="120"/>
      <c r="H38" s="120"/>
      <c r="I38" s="120"/>
    </row>
    <row r="39" spans="2:9" ht="25.5" customHeight="1" x14ac:dyDescent="0.15"/>
    <row r="40" spans="2:9" ht="25.5" customHeight="1" x14ac:dyDescent="0.15"/>
    <row r="41" spans="2:9" ht="25.5" customHeight="1" x14ac:dyDescent="0.15"/>
    <row r="42" spans="2:9" ht="25.5" customHeight="1" x14ac:dyDescent="0.15"/>
    <row r="43" spans="2:9" ht="25.5" customHeight="1" x14ac:dyDescent="0.15"/>
    <row r="44" spans="2:9" ht="25.5" customHeight="1" x14ac:dyDescent="0.15"/>
    <row r="45" spans="2:9" ht="25.5" customHeight="1" x14ac:dyDescent="0.15"/>
    <row r="46" spans="2:9" ht="25.5" customHeight="1" x14ac:dyDescent="0.15"/>
    <row r="47" spans="2:9" ht="25.5" customHeight="1" x14ac:dyDescent="0.15"/>
    <row r="48" spans="2:9" ht="25.5" customHeight="1" x14ac:dyDescent="0.15"/>
    <row r="49" ht="25.5" customHeight="1" x14ac:dyDescent="0.15"/>
    <row r="50" ht="25.5" customHeight="1" x14ac:dyDescent="0.15"/>
    <row r="51" ht="25.5" customHeight="1" x14ac:dyDescent="0.15"/>
    <row r="52" ht="25.5" customHeight="1" x14ac:dyDescent="0.15"/>
  </sheetData>
  <dataConsolidate/>
  <mergeCells count="13">
    <mergeCell ref="D38:I38"/>
    <mergeCell ref="E16:F16"/>
    <mergeCell ref="E17:F17"/>
    <mergeCell ref="E15:F15"/>
    <mergeCell ref="E14:F14"/>
    <mergeCell ref="D4:H10"/>
    <mergeCell ref="G27:H27"/>
    <mergeCell ref="G29:H29"/>
    <mergeCell ref="G30:H30"/>
    <mergeCell ref="G31:H31"/>
    <mergeCell ref="D27:E27"/>
    <mergeCell ref="G28:H28"/>
    <mergeCell ref="E13:F13"/>
  </mergeCells>
  <dataValidations count="2">
    <dataValidation type="list" allowBlank="1" showInputMessage="1" showErrorMessage="1" sqref="E15" xr:uid="{00000000-0002-0000-0000-000000000000}">
      <formula1>Beds</formula1>
    </dataValidation>
    <dataValidation type="list" allowBlank="1" showInputMessage="1" showErrorMessage="1" sqref="D20:D26 E26" xr:uid="{00000000-0002-0000-0000-000001000000}">
      <formula1>INDIRECT($E$15)</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'Drop Downs (Hidden Tab)'!$I$8:$I$9</xm:f>
          </x14:formula1>
          <xm:sqref>E16</xm:sqref>
        </x14:dataValidation>
        <x14:dataValidation type="list" showInputMessage="1" showErrorMessage="1" xr:uid="{00000000-0002-0000-0000-000003000000}">
          <x14:formula1>
            <xm:f>'Drop Downs (Hidden Tab)'!$O$5:$O$7</xm:f>
          </x14:formula1>
          <xm:sqref>I20:I25</xm:sqref>
        </x14:dataValidation>
        <x14:dataValidation type="list" allowBlank="1" showInputMessage="1" showErrorMessage="1" xr:uid="{00000000-0002-0000-0000-000004000000}">
          <x14:formula1>
            <xm:f>'Drop Downs (Hidden Tab)'!$L$9:$L$10</xm:f>
          </x14:formula1>
          <xm:sqref>E17</xm:sqref>
        </x14:dataValidation>
        <x14:dataValidation type="list" allowBlank="1" showInputMessage="1" showErrorMessage="1" xr:uid="{00000000-0002-0000-0000-000005000000}">
          <x14:formula1>
            <xm:f>'Drop Downs (Hidden Tab)'!$I$7:$I$9</xm:f>
          </x14:formula1>
          <xm:sqref>F19</xm:sqref>
        </x14:dataValidation>
        <x14:dataValidation type="list" showInputMessage="1" showErrorMessage="1" xr:uid="{00000000-0002-0000-0000-000006000000}">
          <x14:formula1>
            <xm:f>'Drop Downs (Hidden Tab)'!$L$8:$L$10</xm:f>
          </x14:formula1>
          <xm:sqref>G19</xm:sqref>
        </x14:dataValidation>
        <x14:dataValidation type="list" showInputMessage="1" showErrorMessage="1" xr:uid="{00000000-0002-0000-0000-000007000000}">
          <x14:formula1>
            <xm:f>'Pairings Table'!$A$41:$A$62</xm:f>
          </x14:formula1>
          <xm:sqref>E13:F13</xm:sqref>
        </x14:dataValidation>
        <x14:dataValidation type="list" showInputMessage="1" showErrorMessage="1" xr:uid="{00000000-0002-0000-0000-000008000000}">
          <x14:formula1>
            <xm:f>'Pairings Table'!$A$29:$A$38</xm:f>
          </x14:formula1>
          <xm:sqref>E14:F14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0"/>
  <sheetViews>
    <sheetView workbookViewId="0">
      <selection activeCell="B39" sqref="B39"/>
    </sheetView>
  </sheetViews>
  <sheetFormatPr defaultRowHeight="15" x14ac:dyDescent="0.25"/>
  <cols>
    <col min="2" max="2" width="66" bestFit="1" customWidth="1"/>
    <col min="4" max="4" width="58.140625" bestFit="1" customWidth="1"/>
  </cols>
  <sheetData>
    <row r="2" spans="2:4" x14ac:dyDescent="0.25">
      <c r="B2" s="77" t="s">
        <v>141</v>
      </c>
      <c r="C2" s="78"/>
      <c r="D2" s="77" t="s">
        <v>140</v>
      </c>
    </row>
    <row r="3" spans="2:4" x14ac:dyDescent="0.25">
      <c r="B3" s="79" t="s">
        <v>25</v>
      </c>
      <c r="D3" s="79" t="s">
        <v>26</v>
      </c>
    </row>
    <row r="4" spans="2:4" x14ac:dyDescent="0.25">
      <c r="B4" s="79" t="s">
        <v>26</v>
      </c>
      <c r="D4" s="79" t="s">
        <v>27</v>
      </c>
    </row>
    <row r="5" spans="2:4" x14ac:dyDescent="0.25">
      <c r="B5" s="79" t="s">
        <v>27</v>
      </c>
      <c r="D5" s="79" t="s">
        <v>28</v>
      </c>
    </row>
    <row r="6" spans="2:4" x14ac:dyDescent="0.25">
      <c r="B6" s="79" t="s">
        <v>28</v>
      </c>
      <c r="D6" s="79" t="s">
        <v>29</v>
      </c>
    </row>
    <row r="7" spans="2:4" x14ac:dyDescent="0.25">
      <c r="B7" s="79" t="s">
        <v>29</v>
      </c>
      <c r="D7" s="79" t="s">
        <v>30</v>
      </c>
    </row>
    <row r="8" spans="2:4" x14ac:dyDescent="0.25">
      <c r="B8" s="79" t="s">
        <v>30</v>
      </c>
      <c r="D8" s="79" t="s">
        <v>31</v>
      </c>
    </row>
    <row r="9" spans="2:4" x14ac:dyDescent="0.25">
      <c r="B9" s="79" t="s">
        <v>31</v>
      </c>
      <c r="D9" s="79" t="s">
        <v>32</v>
      </c>
    </row>
    <row r="10" spans="2:4" x14ac:dyDescent="0.25">
      <c r="B10" s="79" t="s">
        <v>32</v>
      </c>
      <c r="D10" s="79" t="s">
        <v>37</v>
      </c>
    </row>
    <row r="11" spans="2:4" x14ac:dyDescent="0.25">
      <c r="B11" s="79" t="s">
        <v>33</v>
      </c>
      <c r="D11" s="79" t="s">
        <v>33</v>
      </c>
    </row>
    <row r="12" spans="2:4" x14ac:dyDescent="0.25">
      <c r="B12" s="79" t="s">
        <v>34</v>
      </c>
      <c r="D12" s="79" t="s">
        <v>42</v>
      </c>
    </row>
    <row r="13" spans="2:4" x14ac:dyDescent="0.25">
      <c r="B13" s="79" t="s">
        <v>35</v>
      </c>
      <c r="D13" s="79" t="s">
        <v>35</v>
      </c>
    </row>
    <row r="14" spans="2:4" x14ac:dyDescent="0.25">
      <c r="B14" s="79" t="s">
        <v>36</v>
      </c>
      <c r="D14" s="79" t="s">
        <v>43</v>
      </c>
    </row>
    <row r="15" spans="2:4" x14ac:dyDescent="0.25">
      <c r="B15" s="79" t="s">
        <v>37</v>
      </c>
      <c r="D15" s="79" t="s">
        <v>44</v>
      </c>
    </row>
    <row r="16" spans="2:4" x14ac:dyDescent="0.25">
      <c r="B16" s="79" t="s">
        <v>38</v>
      </c>
    </row>
    <row r="17" spans="2:2" x14ac:dyDescent="0.25">
      <c r="B17" s="79" t="s">
        <v>39</v>
      </c>
    </row>
    <row r="18" spans="2:2" x14ac:dyDescent="0.25">
      <c r="B18" s="79" t="s">
        <v>40</v>
      </c>
    </row>
    <row r="19" spans="2:2" x14ac:dyDescent="0.25">
      <c r="B19" s="79" t="s">
        <v>41</v>
      </c>
    </row>
    <row r="20" spans="2:2" x14ac:dyDescent="0.25">
      <c r="B20" s="79"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6"/>
  <sheetViews>
    <sheetView topLeftCell="A13" zoomScale="80" zoomScaleNormal="80" workbookViewId="0">
      <selection activeCell="X28" sqref="X28"/>
    </sheetView>
  </sheetViews>
  <sheetFormatPr defaultRowHeight="15" x14ac:dyDescent="0.25"/>
  <cols>
    <col min="1" max="1" width="2.42578125" style="90" customWidth="1"/>
    <col min="2" max="16384" width="9.140625" style="90"/>
  </cols>
  <sheetData>
    <row r="1" spans="2:22" ht="9.75" customHeight="1" x14ac:dyDescent="0.25"/>
    <row r="2" spans="2:22" ht="15" customHeight="1" x14ac:dyDescent="0.25">
      <c r="B2" s="121" t="s">
        <v>155</v>
      </c>
      <c r="C2" s="122"/>
      <c r="D2" s="122"/>
      <c r="E2" s="122"/>
      <c r="F2" s="122"/>
      <c r="G2" s="122"/>
      <c r="H2" s="122"/>
      <c r="I2" s="122"/>
      <c r="J2" s="122"/>
      <c r="K2" s="122"/>
      <c r="L2" s="122"/>
      <c r="M2" s="122"/>
      <c r="N2" s="122"/>
      <c r="O2" s="122"/>
      <c r="P2" s="122"/>
      <c r="Q2" s="122"/>
      <c r="R2" s="122"/>
      <c r="S2" s="122"/>
      <c r="T2" s="122"/>
      <c r="U2" s="122"/>
      <c r="V2" s="123"/>
    </row>
    <row r="3" spans="2:22" x14ac:dyDescent="0.25">
      <c r="B3" s="124"/>
      <c r="C3" s="125"/>
      <c r="D3" s="125"/>
      <c r="E3" s="125"/>
      <c r="F3" s="125"/>
      <c r="G3" s="125"/>
      <c r="H3" s="125"/>
      <c r="I3" s="125"/>
      <c r="J3" s="125"/>
      <c r="K3" s="125"/>
      <c r="L3" s="125"/>
      <c r="M3" s="125"/>
      <c r="N3" s="125"/>
      <c r="O3" s="125"/>
      <c r="P3" s="125"/>
      <c r="Q3" s="125"/>
      <c r="R3" s="125"/>
      <c r="S3" s="125"/>
      <c r="T3" s="125"/>
      <c r="U3" s="125"/>
      <c r="V3" s="126"/>
    </row>
    <row r="4" spans="2:22" x14ac:dyDescent="0.25">
      <c r="B4" s="124"/>
      <c r="C4" s="125"/>
      <c r="D4" s="125"/>
      <c r="E4" s="125"/>
      <c r="F4" s="125"/>
      <c r="G4" s="125"/>
      <c r="H4" s="125"/>
      <c r="I4" s="125"/>
      <c r="J4" s="125"/>
      <c r="K4" s="125"/>
      <c r="L4" s="125"/>
      <c r="M4" s="125"/>
      <c r="N4" s="125"/>
      <c r="O4" s="125"/>
      <c r="P4" s="125"/>
      <c r="Q4" s="125"/>
      <c r="R4" s="125"/>
      <c r="S4" s="125"/>
      <c r="T4" s="125"/>
      <c r="U4" s="125"/>
      <c r="V4" s="126"/>
    </row>
    <row r="5" spans="2:22" ht="12.75" customHeight="1" x14ac:dyDescent="0.25">
      <c r="B5" s="124"/>
      <c r="C5" s="125"/>
      <c r="D5" s="125"/>
      <c r="E5" s="125"/>
      <c r="F5" s="125"/>
      <c r="G5" s="125"/>
      <c r="H5" s="125"/>
      <c r="I5" s="125"/>
      <c r="J5" s="125"/>
      <c r="K5" s="125"/>
      <c r="L5" s="125"/>
      <c r="M5" s="125"/>
      <c r="N5" s="125"/>
      <c r="O5" s="125"/>
      <c r="P5" s="125"/>
      <c r="Q5" s="125"/>
      <c r="R5" s="125"/>
      <c r="S5" s="125"/>
      <c r="T5" s="125"/>
      <c r="U5" s="125"/>
      <c r="V5" s="126"/>
    </row>
    <row r="6" spans="2:22" x14ac:dyDescent="0.25">
      <c r="B6" s="124"/>
      <c r="C6" s="125"/>
      <c r="D6" s="125"/>
      <c r="E6" s="125"/>
      <c r="F6" s="125"/>
      <c r="G6" s="125"/>
      <c r="H6" s="125"/>
      <c r="I6" s="125"/>
      <c r="J6" s="125"/>
      <c r="K6" s="125"/>
      <c r="L6" s="125"/>
      <c r="M6" s="125"/>
      <c r="N6" s="125"/>
      <c r="O6" s="125"/>
      <c r="P6" s="125"/>
      <c r="Q6" s="125"/>
      <c r="R6" s="125"/>
      <c r="S6" s="125"/>
      <c r="T6" s="125"/>
      <c r="U6" s="125"/>
      <c r="V6" s="126"/>
    </row>
    <row r="7" spans="2:22" x14ac:dyDescent="0.25">
      <c r="B7" s="124"/>
      <c r="C7" s="125"/>
      <c r="D7" s="125"/>
      <c r="E7" s="125"/>
      <c r="F7" s="125"/>
      <c r="G7" s="125"/>
      <c r="H7" s="125"/>
      <c r="I7" s="125"/>
      <c r="J7" s="125"/>
      <c r="K7" s="125"/>
      <c r="L7" s="125"/>
      <c r="M7" s="125"/>
      <c r="N7" s="125"/>
      <c r="O7" s="125"/>
      <c r="P7" s="125"/>
      <c r="Q7" s="125"/>
      <c r="R7" s="125"/>
      <c r="S7" s="125"/>
      <c r="T7" s="125"/>
      <c r="U7" s="125"/>
      <c r="V7" s="126"/>
    </row>
    <row r="8" spans="2:22" x14ac:dyDescent="0.25">
      <c r="B8" s="124"/>
      <c r="C8" s="125"/>
      <c r="D8" s="125"/>
      <c r="E8" s="125"/>
      <c r="F8" s="125"/>
      <c r="G8" s="125"/>
      <c r="H8" s="125"/>
      <c r="I8" s="125"/>
      <c r="J8" s="125"/>
      <c r="K8" s="125"/>
      <c r="L8" s="125"/>
      <c r="M8" s="125"/>
      <c r="N8" s="125"/>
      <c r="O8" s="125"/>
      <c r="P8" s="125"/>
      <c r="Q8" s="125"/>
      <c r="R8" s="125"/>
      <c r="S8" s="125"/>
      <c r="T8" s="125"/>
      <c r="U8" s="125"/>
      <c r="V8" s="126"/>
    </row>
    <row r="9" spans="2:22" x14ac:dyDescent="0.25">
      <c r="B9" s="124"/>
      <c r="C9" s="125"/>
      <c r="D9" s="125"/>
      <c r="E9" s="125"/>
      <c r="F9" s="125"/>
      <c r="G9" s="125"/>
      <c r="H9" s="125"/>
      <c r="I9" s="125"/>
      <c r="J9" s="125"/>
      <c r="K9" s="125"/>
      <c r="L9" s="125"/>
      <c r="M9" s="125"/>
      <c r="N9" s="125"/>
      <c r="O9" s="125"/>
      <c r="P9" s="125"/>
      <c r="Q9" s="125"/>
      <c r="R9" s="125"/>
      <c r="S9" s="125"/>
      <c r="T9" s="125"/>
      <c r="U9" s="125"/>
      <c r="V9" s="126"/>
    </row>
    <row r="10" spans="2:22" x14ac:dyDescent="0.25">
      <c r="B10" s="124"/>
      <c r="C10" s="125"/>
      <c r="D10" s="125"/>
      <c r="E10" s="125"/>
      <c r="F10" s="125"/>
      <c r="G10" s="125"/>
      <c r="H10" s="125"/>
      <c r="I10" s="125"/>
      <c r="J10" s="125"/>
      <c r="K10" s="125"/>
      <c r="L10" s="125"/>
      <c r="M10" s="125"/>
      <c r="N10" s="125"/>
      <c r="O10" s="125"/>
      <c r="P10" s="125"/>
      <c r="Q10" s="125"/>
      <c r="R10" s="125"/>
      <c r="S10" s="125"/>
      <c r="T10" s="125"/>
      <c r="U10" s="125"/>
      <c r="V10" s="126"/>
    </row>
    <row r="11" spans="2:22" x14ac:dyDescent="0.25">
      <c r="B11" s="124"/>
      <c r="C11" s="125"/>
      <c r="D11" s="125"/>
      <c r="E11" s="125"/>
      <c r="F11" s="125"/>
      <c r="G11" s="125"/>
      <c r="H11" s="125"/>
      <c r="I11" s="125"/>
      <c r="J11" s="125"/>
      <c r="K11" s="125"/>
      <c r="L11" s="125"/>
      <c r="M11" s="125"/>
      <c r="N11" s="125"/>
      <c r="O11" s="125"/>
      <c r="P11" s="125"/>
      <c r="Q11" s="125"/>
      <c r="R11" s="125"/>
      <c r="S11" s="125"/>
      <c r="T11" s="125"/>
      <c r="U11" s="125"/>
      <c r="V11" s="126"/>
    </row>
    <row r="12" spans="2:22" x14ac:dyDescent="0.25">
      <c r="B12" s="124"/>
      <c r="C12" s="125"/>
      <c r="D12" s="125"/>
      <c r="E12" s="125"/>
      <c r="F12" s="125"/>
      <c r="G12" s="125"/>
      <c r="H12" s="125"/>
      <c r="I12" s="125"/>
      <c r="J12" s="125"/>
      <c r="K12" s="125"/>
      <c r="L12" s="125"/>
      <c r="M12" s="125"/>
      <c r="N12" s="125"/>
      <c r="O12" s="125"/>
      <c r="P12" s="125"/>
      <c r="Q12" s="125"/>
      <c r="R12" s="125"/>
      <c r="S12" s="125"/>
      <c r="T12" s="125"/>
      <c r="U12" s="125"/>
      <c r="V12" s="126"/>
    </row>
    <row r="13" spans="2:22" x14ac:dyDescent="0.25">
      <c r="B13" s="124"/>
      <c r="C13" s="125"/>
      <c r="D13" s="125"/>
      <c r="E13" s="125"/>
      <c r="F13" s="125"/>
      <c r="G13" s="125"/>
      <c r="H13" s="125"/>
      <c r="I13" s="125"/>
      <c r="J13" s="125"/>
      <c r="K13" s="125"/>
      <c r="L13" s="125"/>
      <c r="M13" s="125"/>
      <c r="N13" s="125"/>
      <c r="O13" s="125"/>
      <c r="P13" s="125"/>
      <c r="Q13" s="125"/>
      <c r="R13" s="125"/>
      <c r="S13" s="125"/>
      <c r="T13" s="125"/>
      <c r="U13" s="125"/>
      <c r="V13" s="126"/>
    </row>
    <row r="14" spans="2:22" x14ac:dyDescent="0.25">
      <c r="B14" s="124"/>
      <c r="C14" s="125"/>
      <c r="D14" s="125"/>
      <c r="E14" s="125"/>
      <c r="F14" s="125"/>
      <c r="G14" s="125"/>
      <c r="H14" s="125"/>
      <c r="I14" s="125"/>
      <c r="J14" s="125"/>
      <c r="K14" s="125"/>
      <c r="L14" s="125"/>
      <c r="M14" s="125"/>
      <c r="N14" s="125"/>
      <c r="O14" s="125"/>
      <c r="P14" s="125"/>
      <c r="Q14" s="125"/>
      <c r="R14" s="125"/>
      <c r="S14" s="125"/>
      <c r="T14" s="125"/>
      <c r="U14" s="125"/>
      <c r="V14" s="126"/>
    </row>
    <row r="15" spans="2:22" x14ac:dyDescent="0.25">
      <c r="B15" s="124"/>
      <c r="C15" s="125"/>
      <c r="D15" s="125"/>
      <c r="E15" s="125"/>
      <c r="F15" s="125"/>
      <c r="G15" s="125"/>
      <c r="H15" s="125"/>
      <c r="I15" s="125"/>
      <c r="J15" s="125"/>
      <c r="K15" s="125"/>
      <c r="L15" s="125"/>
      <c r="M15" s="125"/>
      <c r="N15" s="125"/>
      <c r="O15" s="125"/>
      <c r="P15" s="125"/>
      <c r="Q15" s="125"/>
      <c r="R15" s="125"/>
      <c r="S15" s="125"/>
      <c r="T15" s="125"/>
      <c r="U15" s="125"/>
      <c r="V15" s="126"/>
    </row>
    <row r="16" spans="2:22" ht="70.5" customHeight="1" x14ac:dyDescent="0.25">
      <c r="B16" s="124"/>
      <c r="C16" s="125"/>
      <c r="D16" s="125"/>
      <c r="E16" s="125"/>
      <c r="F16" s="125"/>
      <c r="G16" s="125"/>
      <c r="H16" s="125"/>
      <c r="I16" s="125"/>
      <c r="J16" s="125"/>
      <c r="K16" s="125"/>
      <c r="L16" s="125"/>
      <c r="M16" s="125"/>
      <c r="N16" s="125"/>
      <c r="O16" s="125"/>
      <c r="P16" s="125"/>
      <c r="Q16" s="125"/>
      <c r="R16" s="125"/>
      <c r="S16" s="125"/>
      <c r="T16" s="125"/>
      <c r="U16" s="125"/>
      <c r="V16" s="126"/>
    </row>
    <row r="17" spans="2:22" x14ac:dyDescent="0.25">
      <c r="B17" s="124"/>
      <c r="C17" s="125"/>
      <c r="D17" s="125"/>
      <c r="E17" s="125"/>
      <c r="F17" s="125"/>
      <c r="G17" s="125"/>
      <c r="H17" s="125"/>
      <c r="I17" s="125"/>
      <c r="J17" s="125"/>
      <c r="K17" s="125"/>
      <c r="L17" s="125"/>
      <c r="M17" s="125"/>
      <c r="N17" s="125"/>
      <c r="O17" s="125"/>
      <c r="P17" s="125"/>
      <c r="Q17" s="125"/>
      <c r="R17" s="125"/>
      <c r="S17" s="125"/>
      <c r="T17" s="125"/>
      <c r="U17" s="125"/>
      <c r="V17" s="126"/>
    </row>
    <row r="18" spans="2:22" ht="39" customHeight="1" x14ac:dyDescent="0.25">
      <c r="B18" s="127"/>
      <c r="C18" s="128"/>
      <c r="D18" s="128"/>
      <c r="E18" s="128"/>
      <c r="F18" s="128"/>
      <c r="G18" s="128"/>
      <c r="H18" s="128"/>
      <c r="I18" s="128"/>
      <c r="J18" s="128"/>
      <c r="K18" s="128"/>
      <c r="L18" s="128"/>
      <c r="M18" s="128"/>
      <c r="N18" s="128"/>
      <c r="O18" s="128"/>
      <c r="P18" s="128"/>
      <c r="Q18" s="128"/>
      <c r="R18" s="128"/>
      <c r="S18" s="128"/>
      <c r="T18" s="128"/>
      <c r="U18" s="128"/>
      <c r="V18" s="129"/>
    </row>
    <row r="19" spans="2:22" x14ac:dyDescent="0.25">
      <c r="B19" s="91"/>
      <c r="C19" s="91"/>
      <c r="D19" s="91"/>
      <c r="E19" s="91"/>
      <c r="F19" s="91"/>
      <c r="G19" s="91"/>
      <c r="H19" s="91"/>
      <c r="I19" s="91"/>
      <c r="J19" s="91"/>
      <c r="K19" s="91"/>
      <c r="L19" s="91"/>
      <c r="M19" s="91"/>
      <c r="N19" s="91"/>
      <c r="O19" s="91"/>
      <c r="P19" s="91"/>
      <c r="Q19" s="91"/>
      <c r="R19" s="91"/>
    </row>
    <row r="20" spans="2:22" x14ac:dyDescent="0.25">
      <c r="B20" s="91"/>
      <c r="C20" s="91"/>
      <c r="D20" s="91"/>
      <c r="E20" s="91"/>
      <c r="F20" s="91"/>
      <c r="G20" s="91"/>
      <c r="H20" s="91"/>
      <c r="I20" s="91"/>
      <c r="J20" s="91"/>
      <c r="K20" s="91"/>
      <c r="L20" s="91"/>
      <c r="M20" s="91"/>
      <c r="N20" s="91"/>
      <c r="O20" s="91"/>
      <c r="P20" s="91"/>
      <c r="Q20" s="91"/>
      <c r="R20" s="91"/>
    </row>
    <row r="21" spans="2:22" x14ac:dyDescent="0.25">
      <c r="B21" s="91"/>
      <c r="C21" s="91"/>
      <c r="D21" s="91"/>
      <c r="E21" s="91"/>
      <c r="F21" s="91"/>
      <c r="G21" s="91"/>
      <c r="H21" s="91"/>
      <c r="I21" s="91"/>
      <c r="J21" s="91"/>
      <c r="K21" s="91"/>
      <c r="L21" s="91"/>
      <c r="M21" s="91"/>
      <c r="N21" s="91"/>
      <c r="O21" s="91"/>
      <c r="P21" s="91"/>
      <c r="Q21" s="91"/>
      <c r="R21" s="91"/>
    </row>
    <row r="22" spans="2:22" x14ac:dyDescent="0.25">
      <c r="B22" s="91"/>
      <c r="C22" s="91"/>
      <c r="D22" s="91"/>
      <c r="E22" s="91"/>
      <c r="F22" s="91"/>
      <c r="G22" s="91"/>
      <c r="H22" s="91"/>
      <c r="I22" s="91"/>
      <c r="J22" s="91"/>
      <c r="K22" s="91"/>
      <c r="L22" s="91"/>
      <c r="M22" s="91"/>
      <c r="N22" s="91"/>
      <c r="O22" s="91"/>
      <c r="P22" s="91"/>
      <c r="Q22" s="91"/>
      <c r="R22" s="91"/>
    </row>
    <row r="23" spans="2:22" x14ac:dyDescent="0.25">
      <c r="B23" s="91"/>
      <c r="C23" s="91"/>
      <c r="D23" s="91"/>
      <c r="E23" s="91"/>
      <c r="F23" s="91"/>
      <c r="G23" s="91"/>
      <c r="H23" s="91"/>
      <c r="I23" s="91"/>
      <c r="J23" s="91"/>
      <c r="K23" s="91"/>
      <c r="L23" s="91"/>
      <c r="M23" s="91"/>
      <c r="N23" s="91"/>
      <c r="O23" s="91"/>
      <c r="P23" s="91"/>
      <c r="Q23" s="91"/>
      <c r="R23" s="91"/>
    </row>
    <row r="24" spans="2:22" x14ac:dyDescent="0.25">
      <c r="B24" s="91"/>
      <c r="C24" s="91"/>
      <c r="D24" s="91"/>
      <c r="E24" s="91"/>
      <c r="F24" s="91"/>
      <c r="G24" s="91"/>
      <c r="H24" s="91"/>
      <c r="I24" s="91"/>
      <c r="J24" s="91"/>
      <c r="K24" s="91"/>
      <c r="L24" s="91"/>
      <c r="M24" s="91"/>
      <c r="N24" s="91"/>
      <c r="O24" s="91"/>
      <c r="P24" s="91"/>
      <c r="Q24" s="91"/>
      <c r="R24" s="91"/>
    </row>
    <row r="25" spans="2:22" x14ac:dyDescent="0.25">
      <c r="B25" s="91"/>
      <c r="C25" s="91"/>
      <c r="D25" s="91"/>
      <c r="E25" s="91"/>
      <c r="F25" s="91"/>
      <c r="G25" s="91"/>
      <c r="H25" s="91"/>
      <c r="I25" s="91"/>
      <c r="J25" s="91"/>
      <c r="K25" s="91"/>
      <c r="L25" s="91"/>
      <c r="M25" s="91"/>
      <c r="N25" s="91"/>
      <c r="O25" s="91"/>
      <c r="P25" s="91"/>
      <c r="Q25" s="91"/>
      <c r="R25" s="91"/>
    </row>
    <row r="26" spans="2:22" x14ac:dyDescent="0.25">
      <c r="B26" s="91"/>
      <c r="C26" s="91"/>
      <c r="D26" s="91"/>
      <c r="E26" s="91"/>
      <c r="F26" s="91"/>
      <c r="G26" s="91"/>
      <c r="H26" s="91"/>
      <c r="I26" s="91"/>
      <c r="J26" s="91"/>
      <c r="K26" s="91"/>
      <c r="L26" s="91"/>
      <c r="M26" s="91"/>
      <c r="N26" s="91"/>
      <c r="O26" s="91"/>
      <c r="P26" s="91"/>
      <c r="Q26" s="91"/>
      <c r="R26" s="91"/>
    </row>
  </sheetData>
  <mergeCells count="1">
    <mergeCell ref="B2:V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D2:N13"/>
  <sheetViews>
    <sheetView workbookViewId="0">
      <selection activeCell="J24" sqref="J24"/>
    </sheetView>
  </sheetViews>
  <sheetFormatPr defaultRowHeight="15" x14ac:dyDescent="0.25"/>
  <cols>
    <col min="4" max="4" width="17.7109375" bestFit="1" customWidth="1"/>
  </cols>
  <sheetData>
    <row r="2" spans="4:14" x14ac:dyDescent="0.25">
      <c r="E2" t="s">
        <v>105</v>
      </c>
      <c r="F2" t="s">
        <v>106</v>
      </c>
      <c r="G2" t="s">
        <v>107</v>
      </c>
      <c r="H2" t="s">
        <v>108</v>
      </c>
      <c r="I2" t="s">
        <v>111</v>
      </c>
      <c r="J2" t="s">
        <v>110</v>
      </c>
      <c r="M2" t="s">
        <v>112</v>
      </c>
    </row>
    <row r="3" spans="4:14" x14ac:dyDescent="0.25">
      <c r="D3" t="s">
        <v>109</v>
      </c>
      <c r="E3">
        <v>10</v>
      </c>
      <c r="F3">
        <v>11</v>
      </c>
      <c r="G3">
        <v>9</v>
      </c>
      <c r="H3">
        <v>12</v>
      </c>
      <c r="J3">
        <f>AVERAGE(E3:H3)</f>
        <v>10.5</v>
      </c>
    </row>
    <row r="4" spans="4:14" x14ac:dyDescent="0.25">
      <c r="D4" t="s">
        <v>113</v>
      </c>
      <c r="F4">
        <f>F3</f>
        <v>11</v>
      </c>
      <c r="G4">
        <f t="shared" ref="G4:H4" si="0">G3</f>
        <v>9</v>
      </c>
      <c r="H4">
        <f t="shared" si="0"/>
        <v>12</v>
      </c>
      <c r="I4">
        <v>13</v>
      </c>
      <c r="J4">
        <f>AVERAGE(F4:I4)</f>
        <v>11.25</v>
      </c>
      <c r="M4">
        <f>J4/$J$3</f>
        <v>1.0714285714285714</v>
      </c>
      <c r="N4">
        <v>1</v>
      </c>
    </row>
    <row r="5" spans="4:14" x14ac:dyDescent="0.25">
      <c r="D5" t="s">
        <v>114</v>
      </c>
      <c r="F5">
        <f t="shared" ref="F5:F13" si="1">F4</f>
        <v>11</v>
      </c>
      <c r="G5">
        <f t="shared" ref="G5:G13" si="2">G4</f>
        <v>9</v>
      </c>
      <c r="H5">
        <f t="shared" ref="H5:H13" si="3">H4</f>
        <v>12</v>
      </c>
      <c r="I5">
        <v>12.5</v>
      </c>
      <c r="J5">
        <f t="shared" ref="J5:J13" si="4">AVERAGE(F5:I5)</f>
        <v>11.125</v>
      </c>
      <c r="M5">
        <f t="shared" ref="M5:M13" si="5">J5/$J$3</f>
        <v>1.0595238095238095</v>
      </c>
      <c r="N5">
        <v>1</v>
      </c>
    </row>
    <row r="6" spans="4:14" x14ac:dyDescent="0.25">
      <c r="D6" t="s">
        <v>115</v>
      </c>
      <c r="F6">
        <f t="shared" si="1"/>
        <v>11</v>
      </c>
      <c r="G6">
        <f t="shared" si="2"/>
        <v>9</v>
      </c>
      <c r="H6">
        <f t="shared" si="3"/>
        <v>12</v>
      </c>
      <c r="I6">
        <v>12</v>
      </c>
      <c r="J6">
        <f t="shared" si="4"/>
        <v>11</v>
      </c>
      <c r="M6">
        <f t="shared" si="5"/>
        <v>1.0476190476190477</v>
      </c>
      <c r="N6">
        <v>1</v>
      </c>
    </row>
    <row r="7" spans="4:14" x14ac:dyDescent="0.25">
      <c r="D7" t="s">
        <v>116</v>
      </c>
      <c r="F7">
        <f t="shared" si="1"/>
        <v>11</v>
      </c>
      <c r="G7">
        <f t="shared" si="2"/>
        <v>9</v>
      </c>
      <c r="H7">
        <f t="shared" si="3"/>
        <v>12</v>
      </c>
      <c r="I7">
        <v>11.5</v>
      </c>
      <c r="J7">
        <f t="shared" si="4"/>
        <v>10.875</v>
      </c>
      <c r="M7">
        <f t="shared" si="5"/>
        <v>1.0357142857142858</v>
      </c>
      <c r="N7">
        <v>1</v>
      </c>
    </row>
    <row r="8" spans="4:14" x14ac:dyDescent="0.25">
      <c r="D8" t="s">
        <v>117</v>
      </c>
      <c r="F8">
        <f t="shared" si="1"/>
        <v>11</v>
      </c>
      <c r="G8">
        <f t="shared" si="2"/>
        <v>9</v>
      </c>
      <c r="H8">
        <f t="shared" si="3"/>
        <v>12</v>
      </c>
      <c r="I8">
        <v>11</v>
      </c>
      <c r="J8">
        <f t="shared" si="4"/>
        <v>10.75</v>
      </c>
      <c r="M8">
        <f t="shared" si="5"/>
        <v>1.0238095238095237</v>
      </c>
      <c r="N8">
        <v>1</v>
      </c>
    </row>
    <row r="9" spans="4:14" x14ac:dyDescent="0.25">
      <c r="D9" t="s">
        <v>118</v>
      </c>
      <c r="F9">
        <f t="shared" si="1"/>
        <v>11</v>
      </c>
      <c r="G9">
        <f t="shared" si="2"/>
        <v>9</v>
      </c>
      <c r="H9">
        <f t="shared" si="3"/>
        <v>12</v>
      </c>
      <c r="I9">
        <v>10.5</v>
      </c>
      <c r="J9">
        <f t="shared" si="4"/>
        <v>10.625</v>
      </c>
      <c r="M9">
        <f t="shared" si="5"/>
        <v>1.0119047619047619</v>
      </c>
      <c r="N9">
        <v>1</v>
      </c>
    </row>
    <row r="10" spans="4:14" x14ac:dyDescent="0.25">
      <c r="D10" t="s">
        <v>119</v>
      </c>
      <c r="F10">
        <f t="shared" si="1"/>
        <v>11</v>
      </c>
      <c r="G10">
        <f t="shared" si="2"/>
        <v>9</v>
      </c>
      <c r="H10">
        <f t="shared" si="3"/>
        <v>12</v>
      </c>
      <c r="I10">
        <v>10</v>
      </c>
      <c r="J10">
        <f t="shared" si="4"/>
        <v>10.5</v>
      </c>
      <c r="M10">
        <f t="shared" si="5"/>
        <v>1</v>
      </c>
      <c r="N10">
        <v>1</v>
      </c>
    </row>
    <row r="11" spans="4:14" x14ac:dyDescent="0.25">
      <c r="D11" t="s">
        <v>120</v>
      </c>
      <c r="F11">
        <f t="shared" si="1"/>
        <v>11</v>
      </c>
      <c r="G11">
        <f t="shared" si="2"/>
        <v>9</v>
      </c>
      <c r="H11">
        <f t="shared" si="3"/>
        <v>12</v>
      </c>
      <c r="I11">
        <v>9.5</v>
      </c>
      <c r="J11">
        <f t="shared" si="4"/>
        <v>10.375</v>
      </c>
      <c r="M11">
        <f t="shared" si="5"/>
        <v>0.98809523809523814</v>
      </c>
      <c r="N11">
        <v>1</v>
      </c>
    </row>
    <row r="12" spans="4:14" x14ac:dyDescent="0.25">
      <c r="D12" t="s">
        <v>121</v>
      </c>
      <c r="F12">
        <f t="shared" si="1"/>
        <v>11</v>
      </c>
      <c r="G12">
        <f t="shared" si="2"/>
        <v>9</v>
      </c>
      <c r="H12">
        <f t="shared" si="3"/>
        <v>12</v>
      </c>
      <c r="I12">
        <v>9</v>
      </c>
      <c r="J12">
        <f t="shared" si="4"/>
        <v>10.25</v>
      </c>
      <c r="M12">
        <f t="shared" si="5"/>
        <v>0.97619047619047616</v>
      </c>
      <c r="N12">
        <v>1</v>
      </c>
    </row>
    <row r="13" spans="4:14" x14ac:dyDescent="0.25">
      <c r="D13" t="s">
        <v>122</v>
      </c>
      <c r="F13">
        <f t="shared" si="1"/>
        <v>11</v>
      </c>
      <c r="G13">
        <f t="shared" si="2"/>
        <v>9</v>
      </c>
      <c r="H13">
        <f t="shared" si="3"/>
        <v>12</v>
      </c>
      <c r="I13">
        <v>8.5</v>
      </c>
      <c r="J13">
        <f t="shared" si="4"/>
        <v>10.125</v>
      </c>
      <c r="M13">
        <f t="shared" si="5"/>
        <v>0.9642857142857143</v>
      </c>
      <c r="N13">
        <v>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2:T61"/>
  <sheetViews>
    <sheetView topLeftCell="E7" zoomScaleNormal="100" workbookViewId="0">
      <selection activeCell="H47" sqref="H47"/>
    </sheetView>
  </sheetViews>
  <sheetFormatPr defaultColWidth="9.140625" defaultRowHeight="8.25" x14ac:dyDescent="0.15"/>
  <cols>
    <col min="1" max="1" width="4.140625" style="32" hidden="1" customWidth="1"/>
    <col min="2" max="2" width="6.42578125" style="32" hidden="1" customWidth="1"/>
    <col min="3" max="3" width="10.42578125" style="32" hidden="1" customWidth="1"/>
    <col min="4" max="4" width="2.28515625" style="32" customWidth="1"/>
    <col min="5" max="5" width="30.140625" style="32" customWidth="1"/>
    <col min="6" max="6" width="12.140625" style="32" customWidth="1"/>
    <col min="7" max="7" width="16.85546875" style="44" customWidth="1"/>
    <col min="8" max="9" width="26.7109375" style="44" customWidth="1"/>
    <col min="10" max="12" width="20.85546875" style="44" customWidth="1"/>
    <col min="13" max="13" width="21" style="32" customWidth="1"/>
    <col min="14" max="14" width="16.85546875" style="32" customWidth="1"/>
    <col min="15" max="19" width="13.85546875" style="32" customWidth="1"/>
    <col min="20" max="16384" width="9.140625" style="32"/>
  </cols>
  <sheetData>
    <row r="2" spans="1:20" s="31" customFormat="1" ht="11.25" x14ac:dyDescent="0.2">
      <c r="E2" s="38" t="s">
        <v>81</v>
      </c>
      <c r="F2" s="38"/>
      <c r="G2" s="39"/>
      <c r="H2" s="39"/>
      <c r="I2" s="39"/>
      <c r="J2" s="39"/>
      <c r="K2" s="39"/>
      <c r="L2" s="39"/>
    </row>
    <row r="3" spans="1:20" s="31" customFormat="1" ht="11.25" x14ac:dyDescent="0.2">
      <c r="E3" s="38"/>
      <c r="F3" s="38"/>
      <c r="G3" s="39"/>
      <c r="H3" s="39"/>
      <c r="I3" s="39"/>
      <c r="J3" s="39"/>
      <c r="K3" s="39"/>
      <c r="L3" s="39"/>
    </row>
    <row r="4" spans="1:20" s="31" customFormat="1" ht="43.5" customHeight="1" x14ac:dyDescent="0.2">
      <c r="E4" s="142" t="s">
        <v>95</v>
      </c>
      <c r="F4" s="142"/>
      <c r="G4" s="142"/>
      <c r="H4" s="142"/>
      <c r="I4" s="142"/>
      <c r="J4" s="142"/>
      <c r="K4" s="142"/>
      <c r="L4" s="142"/>
      <c r="M4" s="40"/>
      <c r="N4" s="40"/>
    </row>
    <row r="5" spans="1:20" s="31" customFormat="1" ht="24" customHeight="1" x14ac:dyDescent="0.2">
      <c r="E5" s="142"/>
      <c r="F5" s="142"/>
      <c r="G5" s="142"/>
      <c r="H5" s="142"/>
      <c r="I5" s="142"/>
      <c r="J5" s="142"/>
      <c r="K5" s="142"/>
      <c r="L5" s="142"/>
      <c r="M5" s="40"/>
      <c r="N5" s="40"/>
    </row>
    <row r="6" spans="1:20" s="31" customFormat="1" ht="24" customHeight="1" x14ac:dyDescent="0.2">
      <c r="E6" s="142"/>
      <c r="F6" s="142"/>
      <c r="G6" s="142"/>
      <c r="H6" s="142"/>
      <c r="I6" s="142"/>
      <c r="J6" s="142"/>
      <c r="K6" s="142"/>
      <c r="L6" s="142"/>
      <c r="M6" s="40"/>
      <c r="N6" s="40"/>
    </row>
    <row r="7" spans="1:20" s="31" customFormat="1" ht="24" customHeight="1" x14ac:dyDescent="0.2">
      <c r="E7" s="142"/>
      <c r="F7" s="142"/>
      <c r="G7" s="142"/>
      <c r="H7" s="142"/>
      <c r="I7" s="142"/>
      <c r="J7" s="142"/>
      <c r="K7" s="142"/>
      <c r="L7" s="142"/>
      <c r="M7" s="40"/>
      <c r="N7" s="40"/>
    </row>
    <row r="8" spans="1:20" s="31" customFormat="1" ht="24" customHeight="1" x14ac:dyDescent="0.2">
      <c r="E8" s="142"/>
      <c r="F8" s="142"/>
      <c r="G8" s="142"/>
      <c r="H8" s="142"/>
      <c r="I8" s="142"/>
      <c r="J8" s="142"/>
      <c r="K8" s="142"/>
      <c r="L8" s="142"/>
      <c r="M8" s="40"/>
      <c r="N8" s="40"/>
    </row>
    <row r="9" spans="1:20" s="31" customFormat="1" ht="48.75" customHeight="1" x14ac:dyDescent="0.2">
      <c r="E9" s="142"/>
      <c r="F9" s="142"/>
      <c r="G9" s="142"/>
      <c r="H9" s="142"/>
      <c r="I9" s="142"/>
      <c r="J9" s="142"/>
      <c r="K9" s="142"/>
      <c r="L9" s="142"/>
      <c r="M9" s="40"/>
      <c r="N9" s="40"/>
    </row>
    <row r="10" spans="1:20" s="31" customFormat="1" ht="11.25" x14ac:dyDescent="0.2">
      <c r="G10" s="39"/>
      <c r="H10" s="39"/>
      <c r="I10" s="39"/>
      <c r="J10" s="39"/>
      <c r="K10" s="39"/>
      <c r="L10" s="39"/>
    </row>
    <row r="11" spans="1:20" s="31" customFormat="1" ht="12.75" customHeight="1" x14ac:dyDescent="0.2">
      <c r="F11" s="35"/>
      <c r="G11" s="36" t="s">
        <v>96</v>
      </c>
      <c r="H11" s="143" t="s">
        <v>15</v>
      </c>
      <c r="I11" s="143"/>
      <c r="J11" s="39"/>
      <c r="K11" s="39"/>
      <c r="L11" s="39"/>
    </row>
    <row r="12" spans="1:20" s="31" customFormat="1" ht="12.75" customHeight="1" x14ac:dyDescent="0.2">
      <c r="F12" s="35"/>
      <c r="G12" s="36" t="s">
        <v>69</v>
      </c>
      <c r="H12" s="29" t="s">
        <v>23</v>
      </c>
      <c r="I12" s="29" t="s">
        <v>49</v>
      </c>
      <c r="J12" s="39"/>
      <c r="K12" s="39"/>
      <c r="L12" s="39"/>
    </row>
    <row r="13" spans="1:20" s="31" customFormat="1" ht="12.75" customHeight="1" x14ac:dyDescent="0.2">
      <c r="F13" s="35"/>
      <c r="G13" s="36" t="s">
        <v>68</v>
      </c>
      <c r="H13" s="16" t="s">
        <v>24</v>
      </c>
      <c r="I13" s="16" t="s">
        <v>50</v>
      </c>
      <c r="J13" s="39"/>
      <c r="K13" s="39"/>
      <c r="L13" s="39"/>
    </row>
    <row r="14" spans="1:20" ht="9" x14ac:dyDescent="0.15">
      <c r="F14" s="41"/>
      <c r="G14" s="42"/>
      <c r="H14" s="43"/>
      <c r="I14" s="43"/>
      <c r="J14" s="43"/>
      <c r="K14" s="43"/>
    </row>
    <row r="15" spans="1:20" ht="9" x14ac:dyDescent="0.15">
      <c r="E15" s="33"/>
      <c r="F15" s="33"/>
      <c r="G15" s="130" t="s">
        <v>82</v>
      </c>
      <c r="H15" s="131"/>
      <c r="I15" s="132"/>
      <c r="J15" s="133" t="s">
        <v>83</v>
      </c>
      <c r="K15" s="134"/>
      <c r="L15" s="134"/>
      <c r="M15" s="135"/>
    </row>
    <row r="16" spans="1:20" ht="35.1" customHeight="1" x14ac:dyDescent="0.15">
      <c r="A16" s="44">
        <f>VLOOKUP(H11,'Pairings Table'!A29:B36,2)+1</f>
        <v>9</v>
      </c>
      <c r="E16" s="18" t="s">
        <v>84</v>
      </c>
      <c r="F16" s="21" t="s">
        <v>91</v>
      </c>
      <c r="G16" s="30" t="s">
        <v>74</v>
      </c>
      <c r="H16" s="19" t="s">
        <v>75</v>
      </c>
      <c r="I16" s="19" t="s">
        <v>76</v>
      </c>
      <c r="J16" s="20" t="s">
        <v>92</v>
      </c>
      <c r="K16" s="20" t="s">
        <v>92</v>
      </c>
      <c r="L16" s="20" t="s">
        <v>92</v>
      </c>
      <c r="M16" s="20" t="s">
        <v>92</v>
      </c>
      <c r="N16" s="21" t="s">
        <v>93</v>
      </c>
      <c r="O16" s="21" t="s">
        <v>94</v>
      </c>
      <c r="P16" s="136" t="s">
        <v>77</v>
      </c>
      <c r="Q16" s="137"/>
      <c r="R16" s="137"/>
      <c r="S16" s="137"/>
      <c r="T16" s="138"/>
    </row>
    <row r="17" spans="1:20" ht="35.1" customHeight="1" x14ac:dyDescent="0.15">
      <c r="A17" s="32">
        <v>2</v>
      </c>
      <c r="B17" s="12"/>
      <c r="C17" s="12" t="str">
        <f>IFERROR(HLOOKUP($H$11,'Pairings Table'!$N$1:$T$8,'MCO-DOH Quarterly Report'!$A17)," ")</f>
        <v>Interfaith Medical Center</v>
      </c>
      <c r="E17" s="12" t="str">
        <f>IF(C17=0,"",C17)</f>
        <v>Interfaith Medical Center</v>
      </c>
      <c r="F17" s="12" t="s">
        <v>97</v>
      </c>
      <c r="G17" s="22">
        <v>10000</v>
      </c>
      <c r="H17" s="23">
        <v>8000</v>
      </c>
      <c r="I17" s="24">
        <v>10000</v>
      </c>
      <c r="J17" s="25">
        <v>2000</v>
      </c>
      <c r="K17" s="25">
        <v>2000</v>
      </c>
      <c r="L17" s="25">
        <v>2000</v>
      </c>
      <c r="M17" s="25">
        <v>2000</v>
      </c>
      <c r="N17" s="26">
        <f>IF(C17=0,"",SUM(J17:M17))</f>
        <v>8000</v>
      </c>
      <c r="O17" s="26">
        <f>IF(C17=0,"",H17-N17)</f>
        <v>0</v>
      </c>
      <c r="P17" s="139"/>
      <c r="Q17" s="140"/>
      <c r="R17" s="140"/>
      <c r="S17" s="140"/>
      <c r="T17" s="141"/>
    </row>
    <row r="18" spans="1:20" ht="8.1" customHeight="1" x14ac:dyDescent="0.15">
      <c r="B18" s="12"/>
      <c r="H18" s="45"/>
      <c r="I18" s="45"/>
      <c r="J18" s="45"/>
      <c r="K18" s="45"/>
      <c r="L18" s="45"/>
      <c r="M18" s="45"/>
      <c r="P18" s="46"/>
      <c r="Q18" s="46"/>
      <c r="R18" s="46"/>
      <c r="S18" s="46"/>
      <c r="T18" s="46"/>
    </row>
    <row r="19" spans="1:20" ht="9" x14ac:dyDescent="0.15">
      <c r="B19" s="12"/>
      <c r="E19" s="33"/>
      <c r="F19" s="33"/>
      <c r="G19" s="130" t="s">
        <v>82</v>
      </c>
      <c r="H19" s="131"/>
      <c r="I19" s="132"/>
      <c r="J19" s="133" t="s">
        <v>83</v>
      </c>
      <c r="K19" s="134"/>
      <c r="L19" s="134"/>
      <c r="M19" s="135"/>
      <c r="P19" s="46"/>
      <c r="Q19" s="46"/>
      <c r="R19" s="46"/>
      <c r="S19" s="46"/>
      <c r="T19" s="46"/>
    </row>
    <row r="20" spans="1:20" ht="35.1" customHeight="1" x14ac:dyDescent="0.15">
      <c r="B20" s="12"/>
      <c r="E20" s="18" t="s">
        <v>85</v>
      </c>
      <c r="F20" s="21" t="s">
        <v>91</v>
      </c>
      <c r="G20" s="30" t="s">
        <v>74</v>
      </c>
      <c r="H20" s="19" t="s">
        <v>75</v>
      </c>
      <c r="I20" s="19" t="s">
        <v>76</v>
      </c>
      <c r="J20" s="20" t="s">
        <v>92</v>
      </c>
      <c r="K20" s="20" t="s">
        <v>92</v>
      </c>
      <c r="L20" s="20" t="s">
        <v>92</v>
      </c>
      <c r="M20" s="20" t="s">
        <v>92</v>
      </c>
      <c r="N20" s="21" t="s">
        <v>93</v>
      </c>
      <c r="O20" s="21" t="s">
        <v>94</v>
      </c>
      <c r="P20" s="136" t="s">
        <v>77</v>
      </c>
      <c r="Q20" s="137"/>
      <c r="R20" s="137"/>
      <c r="S20" s="137"/>
      <c r="T20" s="138"/>
    </row>
    <row r="21" spans="1:20" ht="35.1" customHeight="1" x14ac:dyDescent="0.15">
      <c r="A21" s="32">
        <f>IF(A17&lt;$A$16,A17+1,"")</f>
        <v>3</v>
      </c>
      <c r="B21" s="12"/>
      <c r="C21" s="12" t="str">
        <f>IFERROR(HLOOKUP($H$11,'Pairings Table'!$N$1:$T$8,'MCO-DOH Quarterly Report'!$A21)," ")</f>
        <v>Kingsbrook Jewish Medical Center</v>
      </c>
      <c r="E21" s="12" t="str">
        <f>IF(C21=0,"",C21)</f>
        <v>Kingsbrook Jewish Medical Center</v>
      </c>
      <c r="F21" s="12" t="s">
        <v>46</v>
      </c>
      <c r="G21" s="22">
        <v>10000</v>
      </c>
      <c r="H21" s="23">
        <v>8000</v>
      </c>
      <c r="I21" s="24">
        <v>10000</v>
      </c>
      <c r="J21" s="25">
        <v>2000</v>
      </c>
      <c r="K21" s="25">
        <v>2000</v>
      </c>
      <c r="L21" s="25">
        <v>2000</v>
      </c>
      <c r="M21" s="25">
        <v>2000</v>
      </c>
      <c r="N21" s="26">
        <f>IF(C21=0,"",SUM(J21:M21))</f>
        <v>8000</v>
      </c>
      <c r="O21" s="26">
        <f>IF(C21=0,"",H21-N21)</f>
        <v>0</v>
      </c>
      <c r="P21" s="139"/>
      <c r="Q21" s="140"/>
      <c r="R21" s="140"/>
      <c r="S21" s="140"/>
      <c r="T21" s="141"/>
    </row>
    <row r="22" spans="1:20" ht="8.1" customHeight="1" x14ac:dyDescent="0.15">
      <c r="B22" s="12"/>
      <c r="H22" s="45"/>
      <c r="I22" s="45"/>
      <c r="J22" s="45"/>
      <c r="K22" s="45"/>
      <c r="L22" s="45"/>
      <c r="M22" s="45"/>
      <c r="P22" s="46"/>
      <c r="Q22" s="46"/>
      <c r="R22" s="46"/>
      <c r="S22" s="46"/>
      <c r="T22" s="46"/>
    </row>
    <row r="23" spans="1:20" ht="9" x14ac:dyDescent="0.15">
      <c r="B23" s="12"/>
      <c r="E23" s="33"/>
      <c r="F23" s="33"/>
      <c r="G23" s="130" t="s">
        <v>82</v>
      </c>
      <c r="H23" s="131"/>
      <c r="I23" s="132"/>
      <c r="J23" s="133" t="s">
        <v>83</v>
      </c>
      <c r="K23" s="134"/>
      <c r="L23" s="134"/>
      <c r="M23" s="135"/>
      <c r="P23" s="46"/>
      <c r="Q23" s="46"/>
      <c r="R23" s="46"/>
      <c r="S23" s="46"/>
      <c r="T23" s="46"/>
    </row>
    <row r="24" spans="1:20" ht="35.1" customHeight="1" x14ac:dyDescent="0.15">
      <c r="B24" s="12"/>
      <c r="E24" s="18" t="s">
        <v>86</v>
      </c>
      <c r="F24" s="21" t="s">
        <v>91</v>
      </c>
      <c r="G24" s="30" t="s">
        <v>74</v>
      </c>
      <c r="H24" s="19" t="s">
        <v>75</v>
      </c>
      <c r="I24" s="19" t="s">
        <v>76</v>
      </c>
      <c r="J24" s="20" t="s">
        <v>92</v>
      </c>
      <c r="K24" s="20" t="s">
        <v>92</v>
      </c>
      <c r="L24" s="20" t="s">
        <v>92</v>
      </c>
      <c r="M24" s="20" t="s">
        <v>92</v>
      </c>
      <c r="N24" s="21" t="s">
        <v>93</v>
      </c>
      <c r="O24" s="21" t="s">
        <v>94</v>
      </c>
      <c r="P24" s="136" t="s">
        <v>77</v>
      </c>
      <c r="Q24" s="137"/>
      <c r="R24" s="137"/>
      <c r="S24" s="137"/>
      <c r="T24" s="138"/>
    </row>
    <row r="25" spans="1:20" ht="35.1" customHeight="1" x14ac:dyDescent="0.15">
      <c r="A25" s="32">
        <f t="shared" ref="A25:A41" si="0">IF(A21&lt;$A$16,A21+1,"")</f>
        <v>4</v>
      </c>
      <c r="B25" s="12"/>
      <c r="C25" s="12" t="str">
        <f>IFERROR(HLOOKUP($H$11,'Pairings Table'!$N$1:$T$8,'MCO-DOH Quarterly Report'!$A25)," ")</f>
        <v>Montefiore - Mount Vernon</v>
      </c>
      <c r="E25" s="12" t="str">
        <f>IF(C25=0,"",C25)</f>
        <v>Montefiore - Mount Vernon</v>
      </c>
      <c r="F25" s="12" t="s">
        <v>97</v>
      </c>
      <c r="G25" s="22">
        <v>10000</v>
      </c>
      <c r="H25" s="23">
        <v>8000</v>
      </c>
      <c r="I25" s="24">
        <v>10000</v>
      </c>
      <c r="J25" s="25">
        <v>2000</v>
      </c>
      <c r="K25" s="25">
        <v>2000</v>
      </c>
      <c r="L25" s="25">
        <v>2000</v>
      </c>
      <c r="M25" s="25">
        <v>2000</v>
      </c>
      <c r="N25" s="26">
        <f>IF(C25=0,"",SUM(J25:M25))</f>
        <v>8000</v>
      </c>
      <c r="O25" s="26">
        <f>IF(C25=0,"",H25-N25)</f>
        <v>0</v>
      </c>
      <c r="P25" s="139"/>
      <c r="Q25" s="140"/>
      <c r="R25" s="140"/>
      <c r="S25" s="140"/>
      <c r="T25" s="141"/>
    </row>
    <row r="26" spans="1:20" ht="8.1" customHeight="1" x14ac:dyDescent="0.15">
      <c r="B26" s="12"/>
      <c r="H26" s="45"/>
      <c r="I26" s="45"/>
      <c r="J26" s="45"/>
      <c r="K26" s="45"/>
      <c r="L26" s="45"/>
      <c r="M26" s="45"/>
      <c r="P26" s="46"/>
      <c r="Q26" s="46"/>
      <c r="R26" s="46"/>
      <c r="S26" s="46"/>
      <c r="T26" s="46"/>
    </row>
    <row r="27" spans="1:20" ht="9" x14ac:dyDescent="0.15">
      <c r="B27" s="12"/>
      <c r="E27" s="33"/>
      <c r="F27" s="33"/>
      <c r="G27" s="130" t="s">
        <v>82</v>
      </c>
      <c r="H27" s="131"/>
      <c r="I27" s="132"/>
      <c r="J27" s="133" t="s">
        <v>83</v>
      </c>
      <c r="K27" s="134"/>
      <c r="L27" s="134"/>
      <c r="M27" s="135"/>
      <c r="P27" s="46"/>
      <c r="Q27" s="46"/>
      <c r="R27" s="46"/>
      <c r="S27" s="46"/>
      <c r="T27" s="46"/>
    </row>
    <row r="28" spans="1:20" ht="35.1" customHeight="1" x14ac:dyDescent="0.15">
      <c r="B28" s="12"/>
      <c r="E28" s="18" t="s">
        <v>87</v>
      </c>
      <c r="F28" s="21" t="s">
        <v>91</v>
      </c>
      <c r="G28" s="30" t="s">
        <v>74</v>
      </c>
      <c r="H28" s="19" t="s">
        <v>75</v>
      </c>
      <c r="I28" s="19" t="s">
        <v>76</v>
      </c>
      <c r="J28" s="20" t="s">
        <v>92</v>
      </c>
      <c r="K28" s="20" t="s">
        <v>92</v>
      </c>
      <c r="L28" s="20" t="s">
        <v>92</v>
      </c>
      <c r="M28" s="20" t="s">
        <v>92</v>
      </c>
      <c r="N28" s="21" t="s">
        <v>93</v>
      </c>
      <c r="O28" s="21" t="s">
        <v>94</v>
      </c>
      <c r="P28" s="136" t="s">
        <v>77</v>
      </c>
      <c r="Q28" s="137"/>
      <c r="R28" s="137"/>
      <c r="S28" s="137"/>
      <c r="T28" s="138"/>
    </row>
    <row r="29" spans="1:20" ht="35.1" customHeight="1" x14ac:dyDescent="0.15">
      <c r="A29" s="32">
        <f t="shared" si="0"/>
        <v>5</v>
      </c>
      <c r="B29" s="12"/>
      <c r="C29" s="12" t="str">
        <f>IFERROR(HLOOKUP($H$11,'Pairings Table'!$N$1:$T$8,'MCO-DOH Quarterly Report'!$A29)," ")</f>
        <v>Nyack Hospital</v>
      </c>
      <c r="E29" s="12" t="str">
        <f>IF(C29=0,"",C29)</f>
        <v>Nyack Hospital</v>
      </c>
      <c r="F29" s="12" t="s">
        <v>46</v>
      </c>
      <c r="G29" s="22">
        <v>10000</v>
      </c>
      <c r="H29" s="23">
        <v>8000</v>
      </c>
      <c r="I29" s="24">
        <v>10000</v>
      </c>
      <c r="J29" s="25">
        <v>2000</v>
      </c>
      <c r="K29" s="25">
        <v>2000</v>
      </c>
      <c r="L29" s="25">
        <v>2000</v>
      </c>
      <c r="M29" s="25">
        <v>2000</v>
      </c>
      <c r="N29" s="26">
        <f>IF(C29=0,"",SUM(J29:M29))</f>
        <v>8000</v>
      </c>
      <c r="O29" s="26">
        <f>IF(C29=0,"",H29-N29)</f>
        <v>0</v>
      </c>
      <c r="P29" s="139"/>
      <c r="Q29" s="140"/>
      <c r="R29" s="140"/>
      <c r="S29" s="140"/>
      <c r="T29" s="141"/>
    </row>
    <row r="30" spans="1:20" ht="8.1" customHeight="1" x14ac:dyDescent="0.15">
      <c r="B30" s="12"/>
      <c r="H30" s="45"/>
      <c r="I30" s="45"/>
      <c r="J30" s="45"/>
      <c r="K30" s="45"/>
      <c r="L30" s="45"/>
      <c r="M30" s="45"/>
      <c r="P30" s="46"/>
      <c r="Q30" s="46"/>
      <c r="R30" s="46"/>
      <c r="S30" s="46"/>
      <c r="T30" s="46"/>
    </row>
    <row r="31" spans="1:20" ht="9" x14ac:dyDescent="0.15">
      <c r="B31" s="12"/>
      <c r="E31" s="33"/>
      <c r="F31" s="33"/>
      <c r="G31" s="130" t="s">
        <v>82</v>
      </c>
      <c r="H31" s="131"/>
      <c r="I31" s="132"/>
      <c r="J31" s="133" t="s">
        <v>83</v>
      </c>
      <c r="K31" s="134"/>
      <c r="L31" s="134"/>
      <c r="M31" s="135"/>
      <c r="P31" s="46"/>
      <c r="Q31" s="46"/>
      <c r="R31" s="46"/>
      <c r="S31" s="46"/>
      <c r="T31" s="46"/>
    </row>
    <row r="32" spans="1:20" ht="35.1" customHeight="1" x14ac:dyDescent="0.15">
      <c r="B32" s="12"/>
      <c r="E32" s="18" t="s">
        <v>88</v>
      </c>
      <c r="F32" s="21" t="s">
        <v>91</v>
      </c>
      <c r="G32" s="30" t="s">
        <v>74</v>
      </c>
      <c r="H32" s="19" t="s">
        <v>75</v>
      </c>
      <c r="I32" s="19" t="s">
        <v>76</v>
      </c>
      <c r="J32" s="20" t="s">
        <v>92</v>
      </c>
      <c r="K32" s="20" t="s">
        <v>92</v>
      </c>
      <c r="L32" s="20" t="s">
        <v>92</v>
      </c>
      <c r="M32" s="20" t="s">
        <v>92</v>
      </c>
      <c r="N32" s="21" t="s">
        <v>93</v>
      </c>
      <c r="O32" s="21" t="s">
        <v>94</v>
      </c>
      <c r="P32" s="136" t="s">
        <v>77</v>
      </c>
      <c r="Q32" s="137"/>
      <c r="R32" s="137"/>
      <c r="S32" s="137"/>
      <c r="T32" s="138"/>
    </row>
    <row r="33" spans="1:20" ht="35.1" customHeight="1" x14ac:dyDescent="0.15">
      <c r="A33" s="32">
        <f t="shared" si="0"/>
        <v>6</v>
      </c>
      <c r="B33" s="12"/>
      <c r="C33" s="12" t="str">
        <f>IFERROR(HLOOKUP($H$11,'Pairings Table'!$N$1:$T$8,'MCO-DOH Quarterly Report'!$A33)," ")</f>
        <v>St. John's Episcopal</v>
      </c>
      <c r="E33" s="12" t="str">
        <f>IF(C33=0,"",C33)</f>
        <v>St. John's Episcopal</v>
      </c>
      <c r="F33" s="12" t="s">
        <v>45</v>
      </c>
      <c r="G33" s="22">
        <v>10000</v>
      </c>
      <c r="H33" s="23">
        <v>8000</v>
      </c>
      <c r="I33" s="24">
        <v>10000</v>
      </c>
      <c r="J33" s="25">
        <v>2000</v>
      </c>
      <c r="K33" s="25">
        <v>2000</v>
      </c>
      <c r="L33" s="25">
        <v>2000</v>
      </c>
      <c r="M33" s="25">
        <v>2000</v>
      </c>
      <c r="N33" s="26">
        <f>IF(C33=0,"",SUM(J33:M33))</f>
        <v>8000</v>
      </c>
      <c r="O33" s="26">
        <f>IF(C33=0,"",H33-N33)</f>
        <v>0</v>
      </c>
      <c r="P33" s="139"/>
      <c r="Q33" s="140"/>
      <c r="R33" s="140"/>
      <c r="S33" s="140"/>
      <c r="T33" s="141"/>
    </row>
    <row r="34" spans="1:20" ht="8.1" customHeight="1" x14ac:dyDescent="0.15">
      <c r="B34" s="12"/>
      <c r="H34" s="45"/>
      <c r="I34" s="45"/>
      <c r="J34" s="45"/>
      <c r="K34" s="45"/>
      <c r="L34" s="45"/>
      <c r="M34" s="45"/>
      <c r="P34" s="46"/>
      <c r="Q34" s="46"/>
      <c r="R34" s="46"/>
      <c r="S34" s="46"/>
      <c r="T34" s="46"/>
    </row>
    <row r="35" spans="1:20" ht="9" x14ac:dyDescent="0.15">
      <c r="B35" s="12"/>
      <c r="E35" s="33"/>
      <c r="F35" s="33"/>
      <c r="G35" s="130" t="s">
        <v>82</v>
      </c>
      <c r="H35" s="131"/>
      <c r="I35" s="132"/>
      <c r="J35" s="133" t="s">
        <v>83</v>
      </c>
      <c r="K35" s="134"/>
      <c r="L35" s="134"/>
      <c r="M35" s="135"/>
      <c r="P35" s="46"/>
      <c r="Q35" s="46"/>
      <c r="R35" s="46"/>
      <c r="S35" s="46"/>
      <c r="T35" s="46"/>
    </row>
    <row r="36" spans="1:20" ht="35.1" customHeight="1" x14ac:dyDescent="0.15">
      <c r="B36" s="12"/>
      <c r="E36" s="18" t="s">
        <v>89</v>
      </c>
      <c r="F36" s="21" t="s">
        <v>91</v>
      </c>
      <c r="G36" s="30" t="s">
        <v>74</v>
      </c>
      <c r="H36" s="19" t="s">
        <v>75</v>
      </c>
      <c r="I36" s="19" t="s">
        <v>76</v>
      </c>
      <c r="J36" s="20" t="s">
        <v>92</v>
      </c>
      <c r="K36" s="20" t="s">
        <v>92</v>
      </c>
      <c r="L36" s="20" t="s">
        <v>92</v>
      </c>
      <c r="M36" s="20" t="s">
        <v>92</v>
      </c>
      <c r="N36" s="21" t="s">
        <v>93</v>
      </c>
      <c r="O36" s="21" t="s">
        <v>94</v>
      </c>
      <c r="P36" s="136" t="s">
        <v>77</v>
      </c>
      <c r="Q36" s="137"/>
      <c r="R36" s="137"/>
      <c r="S36" s="137"/>
      <c r="T36" s="138"/>
    </row>
    <row r="37" spans="1:20" ht="35.1" customHeight="1" x14ac:dyDescent="0.15">
      <c r="A37" s="32">
        <f t="shared" si="0"/>
        <v>7</v>
      </c>
      <c r="B37" s="12"/>
      <c r="C37" s="12" t="str">
        <f>IFERROR(HLOOKUP($H$11,'Pairings Table'!$N$1:$T$8,'MCO-DOH Quarterly Report'!$A37)," ")</f>
        <v>Bon Secours Charity Health</v>
      </c>
      <c r="E37" s="12" t="str">
        <f>IF(C37=0,"",C37)</f>
        <v>Bon Secours Charity Health</v>
      </c>
      <c r="F37" s="12" t="s">
        <v>45</v>
      </c>
      <c r="G37" s="22">
        <v>10000</v>
      </c>
      <c r="H37" s="23">
        <v>8000</v>
      </c>
      <c r="I37" s="24">
        <v>10000</v>
      </c>
      <c r="J37" s="25">
        <v>2000</v>
      </c>
      <c r="K37" s="25">
        <v>2000</v>
      </c>
      <c r="L37" s="25">
        <v>2000</v>
      </c>
      <c r="M37" s="25">
        <v>2000</v>
      </c>
      <c r="N37" s="26">
        <f>IF(C37=0,"",SUM(J37:M37))</f>
        <v>8000</v>
      </c>
      <c r="O37" s="26">
        <f>IF(C37=0,"",H37-N37)</f>
        <v>0</v>
      </c>
      <c r="P37" s="139"/>
      <c r="Q37" s="140"/>
      <c r="R37" s="140"/>
      <c r="S37" s="140"/>
      <c r="T37" s="141"/>
    </row>
    <row r="38" spans="1:20" ht="8.1" customHeight="1" x14ac:dyDescent="0.15">
      <c r="B38" s="12"/>
      <c r="H38" s="45"/>
      <c r="I38" s="45"/>
      <c r="J38" s="45"/>
      <c r="K38" s="45"/>
      <c r="L38" s="45"/>
      <c r="M38" s="45"/>
      <c r="P38" s="46"/>
      <c r="Q38" s="46"/>
      <c r="R38" s="46"/>
      <c r="S38" s="46"/>
      <c r="T38" s="46"/>
    </row>
    <row r="39" spans="1:20" ht="9" x14ac:dyDescent="0.15">
      <c r="B39" s="12"/>
      <c r="E39" s="33"/>
      <c r="F39" s="33"/>
      <c r="G39" s="130" t="s">
        <v>82</v>
      </c>
      <c r="H39" s="131"/>
      <c r="I39" s="132"/>
      <c r="J39" s="133" t="s">
        <v>83</v>
      </c>
      <c r="K39" s="134"/>
      <c r="L39" s="134"/>
      <c r="M39" s="135"/>
      <c r="P39" s="46"/>
      <c r="Q39" s="46"/>
      <c r="R39" s="46"/>
      <c r="S39" s="46"/>
      <c r="T39" s="46"/>
    </row>
    <row r="40" spans="1:20" ht="35.1" customHeight="1" x14ac:dyDescent="0.15">
      <c r="B40" s="12"/>
      <c r="E40" s="18" t="s">
        <v>90</v>
      </c>
      <c r="F40" s="21" t="s">
        <v>91</v>
      </c>
      <c r="G40" s="30" t="s">
        <v>74</v>
      </c>
      <c r="H40" s="19" t="s">
        <v>75</v>
      </c>
      <c r="I40" s="19" t="s">
        <v>76</v>
      </c>
      <c r="J40" s="20" t="s">
        <v>92</v>
      </c>
      <c r="K40" s="20" t="s">
        <v>92</v>
      </c>
      <c r="L40" s="20" t="s">
        <v>92</v>
      </c>
      <c r="M40" s="20" t="s">
        <v>92</v>
      </c>
      <c r="N40" s="21" t="s">
        <v>93</v>
      </c>
      <c r="O40" s="21" t="s">
        <v>94</v>
      </c>
      <c r="P40" s="136" t="s">
        <v>77</v>
      </c>
      <c r="Q40" s="137"/>
      <c r="R40" s="137"/>
      <c r="S40" s="137"/>
      <c r="T40" s="138"/>
    </row>
    <row r="41" spans="1:20" ht="42.75" customHeight="1" x14ac:dyDescent="0.15">
      <c r="A41" s="32">
        <f t="shared" si="0"/>
        <v>8</v>
      </c>
      <c r="B41" s="12"/>
      <c r="C41" s="12" t="str">
        <f>IFERROR(HLOOKUP($H$11,'Pairings Table'!$N$1:$T$8,'MCO-DOH Quarterly Report'!$A41)," ")</f>
        <v>Good Samaritan Hospital Suffern</v>
      </c>
      <c r="E41" s="12" t="str">
        <f>IF(C41=0,"",C41)</f>
        <v>Good Samaritan Hospital Suffern</v>
      </c>
      <c r="F41" s="12" t="s">
        <v>45</v>
      </c>
      <c r="G41" s="22">
        <v>10000</v>
      </c>
      <c r="H41" s="23">
        <v>8000</v>
      </c>
      <c r="I41" s="24">
        <v>10000</v>
      </c>
      <c r="J41" s="25">
        <v>2000</v>
      </c>
      <c r="K41" s="25">
        <v>2000</v>
      </c>
      <c r="L41" s="25">
        <v>2000</v>
      </c>
      <c r="M41" s="25">
        <v>2000</v>
      </c>
      <c r="N41" s="26">
        <f>IF(C41=0,"",SUM(J41:M41))</f>
        <v>8000</v>
      </c>
      <c r="O41" s="26">
        <f>IF(C41=0,"",H41-N41)</f>
        <v>0</v>
      </c>
      <c r="P41" s="139"/>
      <c r="Q41" s="140"/>
      <c r="R41" s="140"/>
      <c r="S41" s="140"/>
      <c r="T41" s="141"/>
    </row>
    <row r="42" spans="1:20" x14ac:dyDescent="0.15">
      <c r="M42" s="44"/>
    </row>
    <row r="43" spans="1:20" s="31" customFormat="1" ht="7.5" customHeight="1" x14ac:dyDescent="0.2">
      <c r="E43" s="38"/>
      <c r="F43" s="38"/>
      <c r="G43" s="39"/>
      <c r="H43" s="39"/>
      <c r="I43" s="39"/>
      <c r="J43" s="39"/>
      <c r="K43" s="39"/>
      <c r="L43" s="39"/>
      <c r="M43" s="39"/>
    </row>
    <row r="44" spans="1:20" ht="31.5" customHeight="1" x14ac:dyDescent="0.15">
      <c r="M44" s="27" t="s">
        <v>78</v>
      </c>
      <c r="N44" s="28">
        <f>SUM(N16:N41)</f>
        <v>56000</v>
      </c>
      <c r="O44" s="28">
        <f>SUM(O16:O41)</f>
        <v>0</v>
      </c>
    </row>
    <row r="45" spans="1:20" ht="21.95" customHeight="1" x14ac:dyDescent="0.15"/>
    <row r="46" spans="1:20" ht="24.95" customHeight="1" x14ac:dyDescent="0.15"/>
    <row r="47" spans="1:20" ht="24.95" customHeight="1" x14ac:dyDescent="0.15"/>
    <row r="48" spans="1:20"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15" customHeight="1" x14ac:dyDescent="0.15"/>
  </sheetData>
  <mergeCells count="30">
    <mergeCell ref="E4:L9"/>
    <mergeCell ref="H11:I11"/>
    <mergeCell ref="P20:T20"/>
    <mergeCell ref="P21:T21"/>
    <mergeCell ref="G23:I23"/>
    <mergeCell ref="J23:M23"/>
    <mergeCell ref="P25:T25"/>
    <mergeCell ref="G15:I15"/>
    <mergeCell ref="J15:M15"/>
    <mergeCell ref="P16:T16"/>
    <mergeCell ref="P17:T17"/>
    <mergeCell ref="G19:I19"/>
    <mergeCell ref="J19:M19"/>
    <mergeCell ref="P24:T24"/>
    <mergeCell ref="G27:I27"/>
    <mergeCell ref="J27:M27"/>
    <mergeCell ref="P28:T28"/>
    <mergeCell ref="P29:T29"/>
    <mergeCell ref="G31:I31"/>
    <mergeCell ref="J31:M31"/>
    <mergeCell ref="G39:I39"/>
    <mergeCell ref="J39:M39"/>
    <mergeCell ref="P40:T40"/>
    <mergeCell ref="P41:T41"/>
    <mergeCell ref="P32:T32"/>
    <mergeCell ref="P33:T33"/>
    <mergeCell ref="G35:I35"/>
    <mergeCell ref="J35:M35"/>
    <mergeCell ref="P36:T36"/>
    <mergeCell ref="P37:T37"/>
  </mergeCells>
  <dataValidations count="8">
    <dataValidation type="list" allowBlank="1" showInputMessage="1" showErrorMessage="1" sqref="F17 F21 F25 F29 F33 F37 F41" xr:uid="{00000000-0002-0000-0400-000000000000}">
      <formula1>FT</formula1>
    </dataValidation>
    <dataValidation type="list" allowBlank="1" showInputMessage="1" showErrorMessage="1" sqref="J16:M16" xr:uid="{00000000-0002-0000-0400-000001000000}">
      <formula1>INDIRECT($F$17)</formula1>
    </dataValidation>
    <dataValidation type="list" allowBlank="1" showInputMessage="1" showErrorMessage="1" sqref="J20:M20" xr:uid="{00000000-0002-0000-0400-000002000000}">
      <formula1>INDIRECT($F$21)</formula1>
    </dataValidation>
    <dataValidation type="list" allowBlank="1" showInputMessage="1" showErrorMessage="1" sqref="J24:M24" xr:uid="{00000000-0002-0000-0400-000003000000}">
      <formula1>INDIRECT($F$25)</formula1>
    </dataValidation>
    <dataValidation type="list" allowBlank="1" showInputMessage="1" showErrorMessage="1" sqref="J28:M28" xr:uid="{00000000-0002-0000-0400-000004000000}">
      <formula1>INDIRECT($F$29)</formula1>
    </dataValidation>
    <dataValidation type="list" allowBlank="1" showInputMessage="1" showErrorMessage="1" sqref="J32:M32" xr:uid="{00000000-0002-0000-0400-000005000000}">
      <formula1>INDIRECT($F$33)</formula1>
    </dataValidation>
    <dataValidation type="list" allowBlank="1" showInputMessage="1" showErrorMessage="1" sqref="J36:M36" xr:uid="{00000000-0002-0000-0400-000006000000}">
      <formula1>INDIRECT($F$37)</formula1>
    </dataValidation>
    <dataValidation type="list" allowBlank="1" showInputMessage="1" showErrorMessage="1" sqref="J40:M40" xr:uid="{00000000-0002-0000-0400-000007000000}">
      <formula1>INDIRECT($F$41)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00000000-0002-0000-0400-000008000000}">
          <x14:formula1>
            <xm:f>'Drop Downs (Hidden Tab)'!$G$3:$G$10</xm:f>
          </x14:formula1>
          <xm:sqref>H11</xm:sqref>
        </x14:dataValidation>
        <x14:dataValidation type="list" showInputMessage="1" showErrorMessage="1" xr:uid="{00000000-0002-0000-0400-000009000000}">
          <x14:formula1>
            <xm:f>'Drop Downs (Hidden Tab)'!$I$5:$I$10</xm:f>
          </x14:formula1>
          <xm:sqref>H12:H13</xm:sqref>
        </x14:dataValidation>
        <x14:dataValidation type="list" showInputMessage="1" showErrorMessage="1" xr:uid="{00000000-0002-0000-0400-00000A000000}">
          <x14:formula1>
            <xm:f>'Drop Downs (Hidden Tab)'!$I$13:$I$17</xm:f>
          </x14:formula1>
          <xm:sqref>I12:I13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W62"/>
  <sheetViews>
    <sheetView topLeftCell="A13" workbookViewId="0">
      <selection activeCell="A32" sqref="A32"/>
    </sheetView>
  </sheetViews>
  <sheetFormatPr defaultRowHeight="15" x14ac:dyDescent="0.25"/>
  <cols>
    <col min="1" max="1" width="36.5703125" bestFit="1" customWidth="1"/>
    <col min="2" max="2" width="11.140625" bestFit="1" customWidth="1"/>
    <col min="3" max="3" width="10.140625" bestFit="1" customWidth="1"/>
    <col min="4" max="4" width="11.140625" bestFit="1" customWidth="1"/>
    <col min="5" max="5" width="12.140625" bestFit="1" customWidth="1"/>
    <col min="6" max="7" width="11.140625" bestFit="1" customWidth="1"/>
    <col min="8" max="8" width="13.85546875" bestFit="1" customWidth="1"/>
    <col min="9" max="9" width="13.85546875" customWidth="1"/>
    <col min="10" max="10" width="19.7109375" bestFit="1" customWidth="1"/>
    <col min="11" max="11" width="11.140625" bestFit="1" customWidth="1"/>
    <col min="13" max="13" width="25.28515625" customWidth="1"/>
    <col min="14" max="14" width="26.5703125" bestFit="1" customWidth="1"/>
    <col min="15" max="15" width="34" bestFit="1" customWidth="1"/>
    <col min="16" max="16" width="31.85546875" bestFit="1" customWidth="1"/>
    <col min="17" max="17" width="29.7109375" bestFit="1" customWidth="1"/>
    <col min="18" max="18" width="27.5703125" bestFit="1" customWidth="1"/>
    <col min="19" max="19" width="30" bestFit="1" customWidth="1"/>
    <col min="20" max="20" width="17.7109375" bestFit="1" customWidth="1"/>
    <col min="21" max="21" width="25.5703125" customWidth="1"/>
    <col min="22" max="22" width="24.7109375" bestFit="1" customWidth="1"/>
    <col min="23" max="23" width="10.140625" bestFit="1" customWidth="1"/>
  </cols>
  <sheetData>
    <row r="1" spans="1:23" x14ac:dyDescent="0.25">
      <c r="B1" t="s">
        <v>70</v>
      </c>
      <c r="C1" t="s">
        <v>52</v>
      </c>
      <c r="D1" t="s">
        <v>15</v>
      </c>
      <c r="E1" t="s">
        <v>3</v>
      </c>
      <c r="F1" t="s">
        <v>22</v>
      </c>
      <c r="G1" t="s">
        <v>71</v>
      </c>
      <c r="H1" t="s">
        <v>53</v>
      </c>
      <c r="I1" t="s">
        <v>100</v>
      </c>
      <c r="J1" t="s">
        <v>102</v>
      </c>
      <c r="K1" t="s">
        <v>5</v>
      </c>
      <c r="N1" t="s">
        <v>70</v>
      </c>
      <c r="O1" t="s">
        <v>52</v>
      </c>
      <c r="P1" t="s">
        <v>15</v>
      </c>
      <c r="Q1" t="s">
        <v>3</v>
      </c>
      <c r="R1" t="s">
        <v>22</v>
      </c>
      <c r="S1" t="s">
        <v>71</v>
      </c>
      <c r="T1" t="s">
        <v>53</v>
      </c>
      <c r="U1" t="s">
        <v>100</v>
      </c>
      <c r="V1" t="s">
        <v>102</v>
      </c>
      <c r="W1" t="s">
        <v>5</v>
      </c>
    </row>
    <row r="2" spans="1:23" ht="30" x14ac:dyDescent="0.25">
      <c r="A2" s="13" t="s">
        <v>98</v>
      </c>
      <c r="B2" s="17">
        <v>31000000</v>
      </c>
      <c r="C2" s="17"/>
      <c r="D2" s="17"/>
      <c r="E2" s="17">
        <v>109000000</v>
      </c>
      <c r="F2" s="17"/>
      <c r="G2" s="17"/>
      <c r="H2" s="17"/>
      <c r="I2" s="17"/>
      <c r="J2" s="17"/>
      <c r="M2" s="13" t="s">
        <v>73</v>
      </c>
      <c r="N2" s="17" t="str">
        <f>IF(B2&gt;0,$A2,"")</f>
        <v>Brookdale Hospital</v>
      </c>
      <c r="O2" s="17" t="str">
        <f>IF(C4&gt;0,$A4,"")</f>
        <v>Lewis County General Hospital</v>
      </c>
      <c r="P2" s="17" t="str">
        <f t="shared" ref="P2:P8" si="0">IF(D9&gt;0,$A9,"")</f>
        <v>Interfaith Medical Center</v>
      </c>
      <c r="Q2" s="17" t="s">
        <v>98</v>
      </c>
      <c r="R2" s="17" t="str">
        <f>IF(F17&gt;0,$A17,"")</f>
        <v>Montefiore - New Rochelle</v>
      </c>
      <c r="S2" s="17" t="str">
        <f>IF(G19&gt;0,$A19,"")</f>
        <v>Rome Memorial Hospital</v>
      </c>
      <c r="T2" s="17" t="str">
        <f>IF(H21&gt;0,$A21,"")</f>
        <v>St. Luke's Cornwall</v>
      </c>
      <c r="U2" s="48" t="s">
        <v>99</v>
      </c>
      <c r="V2" s="47" t="s">
        <v>101</v>
      </c>
      <c r="W2" s="47" t="s">
        <v>101</v>
      </c>
    </row>
    <row r="3" spans="1:23" x14ac:dyDescent="0.25">
      <c r="A3" s="13" t="s">
        <v>54</v>
      </c>
      <c r="B3" s="17">
        <v>7800000</v>
      </c>
      <c r="C3" s="17"/>
      <c r="D3" s="17"/>
      <c r="E3" s="17"/>
      <c r="F3" s="17"/>
      <c r="G3" s="17"/>
      <c r="H3" s="17"/>
      <c r="I3" s="17"/>
      <c r="J3" s="17"/>
      <c r="M3" s="13" t="s">
        <v>54</v>
      </c>
      <c r="N3" s="17" t="str">
        <f t="shared" ref="N3" si="1">IF(B3&gt;0,$A3,"")</f>
        <v>St. Joseph's Hospital</v>
      </c>
      <c r="O3" s="17" t="str">
        <f>IF(C5&gt;0,$A5,"")</f>
        <v>Orleans Community Hospital</v>
      </c>
      <c r="P3" s="17" t="str">
        <f t="shared" si="0"/>
        <v>Kingsbrook Jewish Medical Center</v>
      </c>
      <c r="Q3" s="17"/>
      <c r="R3" s="17" t="str">
        <f>IF(F18&gt;0,$A18,"")</f>
        <v>Health Alliance (Benedictine)</v>
      </c>
      <c r="S3" s="17" t="str">
        <f>IF(G20&gt;0,$A20,"")</f>
        <v>Wyckoff Heights Medical Center</v>
      </c>
      <c r="T3" s="17"/>
      <c r="U3" t="s">
        <v>153</v>
      </c>
    </row>
    <row r="4" spans="1:23" x14ac:dyDescent="0.25">
      <c r="A4" s="13" t="s">
        <v>55</v>
      </c>
      <c r="B4" s="17"/>
      <c r="C4" s="17">
        <v>2036000</v>
      </c>
      <c r="D4" s="17"/>
      <c r="E4" s="17"/>
      <c r="F4" s="17"/>
      <c r="G4" s="17"/>
      <c r="H4" s="17"/>
      <c r="I4" s="17"/>
      <c r="J4" s="17"/>
      <c r="M4" s="13" t="s">
        <v>55</v>
      </c>
      <c r="N4" s="17"/>
      <c r="O4" s="17" t="str">
        <f>IF(C6&gt;0,$A6,"")</f>
        <v>St. James Mercy Hospital</v>
      </c>
      <c r="P4" s="17" t="str">
        <f t="shared" si="0"/>
        <v>Montefiore - Mount Vernon</v>
      </c>
      <c r="Q4" s="17"/>
      <c r="R4" s="17"/>
      <c r="S4" s="17"/>
      <c r="T4" s="17"/>
    </row>
    <row r="5" spans="1:23" x14ac:dyDescent="0.25">
      <c r="A5" s="13" t="s">
        <v>56</v>
      </c>
      <c r="B5" s="17"/>
      <c r="C5" s="17">
        <v>1434039</v>
      </c>
      <c r="D5" s="17"/>
      <c r="E5" s="17"/>
      <c r="F5" s="17"/>
      <c r="G5" s="17"/>
      <c r="H5" s="17"/>
      <c r="I5" s="17"/>
      <c r="J5" s="17"/>
      <c r="M5" s="13" t="s">
        <v>56</v>
      </c>
      <c r="N5" s="17"/>
      <c r="O5" s="17" t="str">
        <f>IF(C7&gt;0,$A7,"")</f>
        <v>Wyoming County Community Health</v>
      </c>
      <c r="P5" s="17" t="str">
        <f t="shared" si="0"/>
        <v>Nyack Hospital</v>
      </c>
      <c r="Q5" s="17"/>
      <c r="R5" s="17"/>
      <c r="S5" s="17"/>
      <c r="T5" s="17"/>
    </row>
    <row r="6" spans="1:23" x14ac:dyDescent="0.25">
      <c r="A6" s="13" t="s">
        <v>57</v>
      </c>
      <c r="B6" s="17"/>
      <c r="C6" s="17">
        <v>1844635</v>
      </c>
      <c r="D6" s="17"/>
      <c r="E6" s="17"/>
      <c r="F6" s="17"/>
      <c r="G6" s="17"/>
      <c r="H6" s="17"/>
      <c r="I6" s="17"/>
      <c r="J6" s="17"/>
      <c r="M6" s="13" t="s">
        <v>57</v>
      </c>
      <c r="N6" s="17"/>
      <c r="O6" s="17" t="str">
        <f>IF(C8&gt;0,$A8,"")</f>
        <v>A.O. Fox Memorial Hospital</v>
      </c>
      <c r="P6" s="17" t="str">
        <f t="shared" si="0"/>
        <v>St. John's Episcopal</v>
      </c>
      <c r="Q6" s="17"/>
      <c r="R6" s="17"/>
      <c r="S6" s="17"/>
      <c r="T6" s="17"/>
    </row>
    <row r="7" spans="1:23" ht="22.5" x14ac:dyDescent="0.25">
      <c r="A7" s="13" t="s">
        <v>58</v>
      </c>
      <c r="B7" s="17"/>
      <c r="C7" s="17">
        <v>1000000</v>
      </c>
      <c r="D7" s="17"/>
      <c r="E7" s="17"/>
      <c r="F7" s="17"/>
      <c r="G7" s="17"/>
      <c r="H7" s="17"/>
      <c r="I7" s="17"/>
      <c r="J7" s="17"/>
      <c r="M7" s="13" t="s">
        <v>58</v>
      </c>
      <c r="N7" s="17"/>
      <c r="P7" s="17" t="str">
        <f t="shared" si="0"/>
        <v>Bon Secours Charity Health</v>
      </c>
      <c r="Q7" s="17"/>
      <c r="R7" s="17"/>
      <c r="S7" s="17"/>
      <c r="T7" s="17"/>
    </row>
    <row r="8" spans="1:23" x14ac:dyDescent="0.25">
      <c r="A8" s="13" t="s">
        <v>59</v>
      </c>
      <c r="B8" s="17"/>
      <c r="C8" s="17">
        <v>1000000</v>
      </c>
      <c r="D8" s="17"/>
      <c r="E8" s="17"/>
      <c r="F8" s="17"/>
      <c r="G8" s="17"/>
      <c r="H8" s="17"/>
      <c r="I8" s="17"/>
      <c r="J8" s="17"/>
      <c r="M8" s="13" t="s">
        <v>59</v>
      </c>
      <c r="N8" s="17"/>
      <c r="P8" s="17" t="str">
        <f t="shared" si="0"/>
        <v>Good Samaritan Hospital Suffern</v>
      </c>
      <c r="Q8" s="17"/>
      <c r="R8" s="17"/>
      <c r="S8" s="17"/>
      <c r="T8" s="17"/>
    </row>
    <row r="9" spans="1:23" x14ac:dyDescent="0.25">
      <c r="A9" s="13" t="s">
        <v>60</v>
      </c>
      <c r="B9" s="17"/>
      <c r="C9" s="17"/>
      <c r="D9" s="17">
        <v>50000000</v>
      </c>
      <c r="E9" s="17"/>
      <c r="F9" s="17"/>
      <c r="G9" s="17"/>
      <c r="H9" s="17"/>
      <c r="I9" s="17"/>
      <c r="J9" s="17"/>
      <c r="M9" s="13" t="s">
        <v>60</v>
      </c>
      <c r="N9" s="17"/>
      <c r="O9" s="17"/>
      <c r="P9" t="s">
        <v>153</v>
      </c>
      <c r="Q9" s="17"/>
      <c r="R9" s="17"/>
      <c r="S9" s="17"/>
      <c r="T9" s="17"/>
    </row>
    <row r="10" spans="1:23" x14ac:dyDescent="0.25">
      <c r="A10" s="13" t="s">
        <v>16</v>
      </c>
      <c r="B10" s="17"/>
      <c r="C10" s="17"/>
      <c r="D10" s="17">
        <v>50000000</v>
      </c>
      <c r="E10" s="17"/>
      <c r="F10" s="17"/>
      <c r="G10" s="17"/>
      <c r="H10" s="17"/>
      <c r="I10" s="17"/>
      <c r="J10" s="17"/>
      <c r="M10" s="13" t="s">
        <v>16</v>
      </c>
      <c r="N10" s="17"/>
      <c r="O10" s="17"/>
      <c r="Q10" s="17"/>
      <c r="R10" s="17"/>
      <c r="S10" s="17"/>
      <c r="T10" s="17"/>
    </row>
    <row r="11" spans="1:23" x14ac:dyDescent="0.25">
      <c r="A11" s="13" t="s">
        <v>61</v>
      </c>
      <c r="B11" s="17"/>
      <c r="C11" s="17"/>
      <c r="D11" s="17">
        <v>11096728</v>
      </c>
      <c r="F11" s="17"/>
      <c r="G11" s="17"/>
      <c r="H11" s="17"/>
      <c r="I11" s="17"/>
      <c r="J11" s="17"/>
      <c r="M11" s="13" t="s">
        <v>61</v>
      </c>
      <c r="N11" s="17"/>
      <c r="O11" s="17"/>
      <c r="Q11" s="17"/>
      <c r="R11" s="17"/>
      <c r="S11" s="17"/>
      <c r="T11" s="17"/>
    </row>
    <row r="12" spans="1:23" x14ac:dyDescent="0.25">
      <c r="A12" s="13" t="s">
        <v>17</v>
      </c>
      <c r="B12" s="17"/>
      <c r="C12" s="17"/>
      <c r="D12" s="17">
        <v>17747861</v>
      </c>
      <c r="F12" s="17"/>
      <c r="G12" s="17"/>
      <c r="H12" s="17"/>
      <c r="I12" s="17"/>
      <c r="J12" s="17"/>
      <c r="M12" s="13" t="s">
        <v>17</v>
      </c>
      <c r="N12" s="17"/>
      <c r="O12" s="17"/>
      <c r="Q12" s="17"/>
      <c r="R12" s="17"/>
      <c r="S12" s="17"/>
      <c r="T12" s="17"/>
    </row>
    <row r="13" spans="1:23" x14ac:dyDescent="0.25">
      <c r="A13" s="13" t="s">
        <v>62</v>
      </c>
      <c r="B13" s="17"/>
      <c r="C13" s="17"/>
      <c r="D13" s="17">
        <v>27650000</v>
      </c>
      <c r="E13" s="17"/>
      <c r="G13" s="17"/>
      <c r="H13" s="17"/>
      <c r="I13" s="17"/>
      <c r="J13" s="17"/>
      <c r="M13" s="13" t="s">
        <v>62</v>
      </c>
      <c r="N13" s="17"/>
      <c r="O13" s="17"/>
      <c r="Q13" s="17"/>
      <c r="R13" s="17"/>
      <c r="S13" s="17"/>
      <c r="T13" s="17"/>
    </row>
    <row r="14" spans="1:23" x14ac:dyDescent="0.25">
      <c r="A14" s="13" t="s">
        <v>63</v>
      </c>
      <c r="B14" s="17"/>
      <c r="C14" s="17"/>
      <c r="D14" s="17">
        <v>2898070</v>
      </c>
      <c r="E14" s="17"/>
      <c r="G14" s="17"/>
      <c r="H14" s="17"/>
      <c r="I14" s="17"/>
      <c r="J14" s="17"/>
      <c r="M14" s="13" t="s">
        <v>63</v>
      </c>
      <c r="N14" s="17"/>
      <c r="O14" s="17"/>
      <c r="Q14" s="17"/>
      <c r="R14" s="17"/>
      <c r="S14" s="17"/>
      <c r="T14" s="17"/>
    </row>
    <row r="15" spans="1:23" x14ac:dyDescent="0.25">
      <c r="A15" s="13" t="s">
        <v>20</v>
      </c>
      <c r="B15" s="17"/>
      <c r="C15" s="17"/>
      <c r="D15" s="17">
        <v>2000000</v>
      </c>
      <c r="E15" s="17"/>
      <c r="F15" s="17"/>
      <c r="G15" s="17"/>
      <c r="H15" s="17"/>
      <c r="I15" s="17"/>
      <c r="J15" s="17"/>
      <c r="M15" s="13" t="s">
        <v>20</v>
      </c>
      <c r="N15" s="17"/>
      <c r="O15" s="17"/>
      <c r="Q15" s="17"/>
      <c r="R15" s="17"/>
      <c r="S15" s="17"/>
      <c r="T15" s="17"/>
    </row>
    <row r="16" spans="1:23" x14ac:dyDescent="0.25">
      <c r="A16" s="13" t="s">
        <v>153</v>
      </c>
      <c r="B16" s="17"/>
      <c r="C16" s="17"/>
      <c r="D16" s="17">
        <v>9000000</v>
      </c>
      <c r="F16" s="17"/>
      <c r="G16" s="17"/>
      <c r="H16" s="17"/>
      <c r="I16" s="17">
        <v>16000000</v>
      </c>
      <c r="J16" s="17"/>
      <c r="M16" s="13" t="s">
        <v>72</v>
      </c>
      <c r="N16" s="17"/>
      <c r="O16" s="17"/>
      <c r="P16" s="17"/>
      <c r="R16" s="17"/>
      <c r="S16" s="17"/>
      <c r="T16" s="17"/>
    </row>
    <row r="17" spans="1:20" x14ac:dyDescent="0.25">
      <c r="A17" s="13" t="s">
        <v>64</v>
      </c>
      <c r="B17" s="17"/>
      <c r="C17" s="17"/>
      <c r="D17" s="17"/>
      <c r="E17" s="17"/>
      <c r="F17" s="17">
        <v>20837141</v>
      </c>
      <c r="G17" s="17"/>
      <c r="H17" s="17"/>
      <c r="I17" s="17"/>
      <c r="J17" s="17"/>
      <c r="M17" s="13" t="s">
        <v>64</v>
      </c>
      <c r="N17" s="17"/>
      <c r="O17" s="17"/>
      <c r="P17" s="17"/>
      <c r="Q17" s="17"/>
      <c r="S17" s="17"/>
      <c r="T17" s="17"/>
    </row>
    <row r="18" spans="1:20" x14ac:dyDescent="0.25">
      <c r="A18" s="13" t="s">
        <v>14</v>
      </c>
      <c r="B18" s="17"/>
      <c r="C18" s="17"/>
      <c r="D18" s="17"/>
      <c r="E18" s="17"/>
      <c r="F18" s="17">
        <v>2999926</v>
      </c>
      <c r="G18" s="17"/>
      <c r="H18" s="17"/>
      <c r="I18" s="17"/>
      <c r="J18" s="17"/>
      <c r="M18" s="13" t="s">
        <v>14</v>
      </c>
      <c r="N18" s="17"/>
      <c r="O18" s="17"/>
      <c r="P18" s="17"/>
      <c r="Q18" s="17"/>
      <c r="S18" s="17"/>
      <c r="T18" s="17"/>
    </row>
    <row r="19" spans="1:20" x14ac:dyDescent="0.25">
      <c r="A19" s="13" t="s">
        <v>65</v>
      </c>
      <c r="B19" s="17"/>
      <c r="C19" s="17"/>
      <c r="D19" s="17"/>
      <c r="E19" s="17"/>
      <c r="F19" s="17"/>
      <c r="G19" s="17">
        <v>1000000</v>
      </c>
      <c r="H19" s="17"/>
      <c r="I19" s="17"/>
      <c r="J19" s="17"/>
      <c r="M19" s="13" t="s">
        <v>65</v>
      </c>
      <c r="N19" s="17"/>
      <c r="O19" s="17"/>
      <c r="P19" s="17"/>
      <c r="Q19" s="17"/>
      <c r="R19" s="17"/>
      <c r="T19" s="17"/>
    </row>
    <row r="20" spans="1:20" x14ac:dyDescent="0.25">
      <c r="A20" s="13" t="s">
        <v>10</v>
      </c>
      <c r="B20" s="17"/>
      <c r="C20" s="17"/>
      <c r="D20" s="17"/>
      <c r="E20" s="17"/>
      <c r="F20" s="17"/>
      <c r="G20" s="17">
        <v>70000000</v>
      </c>
      <c r="H20" s="17"/>
      <c r="I20" s="17"/>
      <c r="J20" s="17"/>
      <c r="M20" s="13" t="s">
        <v>10</v>
      </c>
      <c r="N20" s="17"/>
      <c r="O20" s="17"/>
      <c r="P20" s="17"/>
      <c r="Q20" s="17"/>
      <c r="R20" s="17"/>
      <c r="T20" s="17"/>
    </row>
    <row r="21" spans="1:20" x14ac:dyDescent="0.25">
      <c r="A21" s="13" t="s">
        <v>66</v>
      </c>
      <c r="H21" s="17">
        <v>19301520</v>
      </c>
      <c r="I21" s="17"/>
      <c r="J21" s="17"/>
      <c r="K21" s="17"/>
      <c r="M21" s="13" t="s">
        <v>66</v>
      </c>
      <c r="N21" s="17"/>
      <c r="O21" s="17"/>
      <c r="P21" s="17"/>
      <c r="Q21" s="17"/>
      <c r="R21" s="17"/>
      <c r="S21" s="17"/>
    </row>
    <row r="22" spans="1:20" x14ac:dyDescent="0.25">
      <c r="A22" s="13" t="s">
        <v>99</v>
      </c>
      <c r="I22" s="17">
        <v>40000000</v>
      </c>
      <c r="J22" s="17"/>
      <c r="K22" s="17"/>
    </row>
    <row r="23" spans="1:20" x14ac:dyDescent="0.25">
      <c r="A23" t="s">
        <v>101</v>
      </c>
      <c r="I23" s="17"/>
      <c r="J23" s="17">
        <v>60000000</v>
      </c>
      <c r="K23" s="17">
        <v>60000000</v>
      </c>
    </row>
    <row r="27" spans="1:20" ht="15.75" thickBot="1" x14ac:dyDescent="0.3"/>
    <row r="28" spans="1:20" x14ac:dyDescent="0.25">
      <c r="D28" s="49" t="s">
        <v>124</v>
      </c>
      <c r="E28" s="50"/>
    </row>
    <row r="29" spans="1:20" x14ac:dyDescent="0.25">
      <c r="A29" t="s">
        <v>21</v>
      </c>
      <c r="B29">
        <v>2</v>
      </c>
      <c r="D29" s="51" t="s">
        <v>103</v>
      </c>
      <c r="E29" s="52" t="e">
        <f>MATCH('VBP-QIP Performance Table'!E14,'Pairings Table'!A1:K1,0)</f>
        <v>#N/A</v>
      </c>
    </row>
    <row r="30" spans="1:20" ht="17.25" customHeight="1" thickBot="1" x14ac:dyDescent="0.3">
      <c r="A30" t="s">
        <v>102</v>
      </c>
      <c r="B30">
        <v>1</v>
      </c>
      <c r="D30" s="53" t="s">
        <v>104</v>
      </c>
      <c r="E30" s="54">
        <f>MATCH('VBP-QIP Performance Table'!E13,'Pairings Table'!A1:A23, 0)</f>
        <v>2</v>
      </c>
    </row>
    <row r="31" spans="1:20" ht="30" x14ac:dyDescent="0.25">
      <c r="A31" s="100" t="s">
        <v>161</v>
      </c>
      <c r="B31">
        <v>2</v>
      </c>
    </row>
    <row r="32" spans="1:20" x14ac:dyDescent="0.25">
      <c r="A32" t="s">
        <v>52</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8</v>
      </c>
      <c r="B37">
        <v>2</v>
      </c>
    </row>
    <row r="38" spans="1:2" x14ac:dyDescent="0.25">
      <c r="A38" t="s">
        <v>53</v>
      </c>
      <c r="B38">
        <v>1</v>
      </c>
    </row>
    <row r="39" spans="1:2" x14ac:dyDescent="0.25">
      <c r="B39">
        <f>SUM(B29:B38)</f>
        <v>25</v>
      </c>
    </row>
    <row r="41" spans="1:2" x14ac:dyDescent="0.25">
      <c r="A41" t="s">
        <v>59</v>
      </c>
    </row>
    <row r="42" spans="1:2" x14ac:dyDescent="0.25">
      <c r="A42" t="s">
        <v>63</v>
      </c>
    </row>
    <row r="43" spans="1:2" x14ac:dyDescent="0.25">
      <c r="A43" t="s">
        <v>98</v>
      </c>
    </row>
    <row r="44" spans="1:2" x14ac:dyDescent="0.25">
      <c r="A44" t="s">
        <v>20</v>
      </c>
    </row>
    <row r="45" spans="1:2" x14ac:dyDescent="0.25">
      <c r="A45" t="s">
        <v>14</v>
      </c>
    </row>
    <row r="46" spans="1:2" x14ac:dyDescent="0.25">
      <c r="A46" s="47" t="s">
        <v>101</v>
      </c>
    </row>
    <row r="47" spans="1:2" x14ac:dyDescent="0.25">
      <c r="A47" t="s">
        <v>60</v>
      </c>
    </row>
    <row r="48" spans="1:2" x14ac:dyDescent="0.25">
      <c r="A48" s="47" t="s">
        <v>153</v>
      </c>
    </row>
    <row r="49" spans="1:1" x14ac:dyDescent="0.25">
      <c r="A49" t="s">
        <v>16</v>
      </c>
    </row>
    <row r="50" spans="1:1" x14ac:dyDescent="0.25">
      <c r="A50" t="s">
        <v>55</v>
      </c>
    </row>
    <row r="51" spans="1:1" x14ac:dyDescent="0.25">
      <c r="A51" t="s">
        <v>61</v>
      </c>
    </row>
    <row r="52" spans="1:1" x14ac:dyDescent="0.25">
      <c r="A52" t="s">
        <v>64</v>
      </c>
    </row>
    <row r="53" spans="1:1" x14ac:dyDescent="0.25">
      <c r="A53" t="s">
        <v>99</v>
      </c>
    </row>
    <row r="54" spans="1:1" x14ac:dyDescent="0.25">
      <c r="A54" t="s">
        <v>17</v>
      </c>
    </row>
    <row r="55" spans="1:1" x14ac:dyDescent="0.25">
      <c r="A55" t="s">
        <v>56</v>
      </c>
    </row>
    <row r="56" spans="1:1" x14ac:dyDescent="0.25">
      <c r="A56" t="s">
        <v>65</v>
      </c>
    </row>
    <row r="57" spans="1:1" x14ac:dyDescent="0.25">
      <c r="A57" t="s">
        <v>57</v>
      </c>
    </row>
    <row r="58" spans="1:1" x14ac:dyDescent="0.25">
      <c r="A58" t="s">
        <v>62</v>
      </c>
    </row>
    <row r="59" spans="1:1" x14ac:dyDescent="0.25">
      <c r="A59" t="s">
        <v>54</v>
      </c>
    </row>
    <row r="60" spans="1:1" x14ac:dyDescent="0.25">
      <c r="A60" s="47" t="s">
        <v>66</v>
      </c>
    </row>
    <row r="61" spans="1:1" x14ac:dyDescent="0.25">
      <c r="A61" s="47" t="s">
        <v>10</v>
      </c>
    </row>
    <row r="62" spans="1:1" x14ac:dyDescent="0.25">
      <c r="A62" t="s">
        <v>58</v>
      </c>
    </row>
  </sheetData>
  <sortState ref="A29:B38">
    <sortCondition ref="A29:A38"/>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E41"/>
  <sheetViews>
    <sheetView tabSelected="1" workbookViewId="0"/>
  </sheetViews>
  <sheetFormatPr defaultRowHeight="15" x14ac:dyDescent="0.25"/>
  <cols>
    <col min="2" max="5" width="59.85546875" bestFit="1" customWidth="1"/>
  </cols>
  <sheetData>
    <row r="1" spans="1:5" ht="18" x14ac:dyDescent="0.25">
      <c r="B1" s="80" t="s">
        <v>130</v>
      </c>
      <c r="C1" s="80"/>
      <c r="D1" s="80"/>
      <c r="E1" s="80"/>
    </row>
    <row r="2" spans="1:5" x14ac:dyDescent="0.25">
      <c r="B2" s="11"/>
      <c r="C2" s="11"/>
      <c r="D2" s="11"/>
      <c r="E2" s="11"/>
    </row>
    <row r="3" spans="1:5" x14ac:dyDescent="0.25">
      <c r="A3">
        <v>1</v>
      </c>
      <c r="B3" s="11" t="s">
        <v>32</v>
      </c>
      <c r="C3" s="11"/>
      <c r="D3" s="11"/>
      <c r="E3" s="11"/>
    </row>
    <row r="4" spans="1:5" x14ac:dyDescent="0.25">
      <c r="A4">
        <v>2</v>
      </c>
      <c r="B4" s="11" t="s">
        <v>25</v>
      </c>
      <c r="C4" s="11"/>
      <c r="D4" s="11"/>
      <c r="E4" s="11"/>
    </row>
    <row r="5" spans="1:5" x14ac:dyDescent="0.25">
      <c r="A5">
        <v>3</v>
      </c>
      <c r="B5" s="11" t="s">
        <v>36</v>
      </c>
      <c r="C5" s="11"/>
      <c r="D5" s="11"/>
      <c r="E5" s="11"/>
    </row>
    <row r="6" spans="1:5" x14ac:dyDescent="0.25">
      <c r="A6">
        <v>4</v>
      </c>
      <c r="B6" s="11" t="s">
        <v>35</v>
      </c>
      <c r="C6" s="11"/>
      <c r="D6" s="11"/>
      <c r="E6" s="11"/>
    </row>
    <row r="7" spans="1:5" x14ac:dyDescent="0.25">
      <c r="A7">
        <v>5</v>
      </c>
      <c r="B7" s="97" t="s">
        <v>151</v>
      </c>
      <c r="C7" s="11"/>
      <c r="D7" s="11"/>
      <c r="E7" s="11"/>
    </row>
    <row r="8" spans="1:5" x14ac:dyDescent="0.25">
      <c r="A8">
        <v>6</v>
      </c>
      <c r="B8" s="11" t="s">
        <v>30</v>
      </c>
      <c r="C8" s="11"/>
      <c r="D8" s="11"/>
      <c r="E8" s="11"/>
    </row>
    <row r="9" spans="1:5" x14ac:dyDescent="0.25">
      <c r="A9">
        <v>7</v>
      </c>
      <c r="B9" s="97" t="s">
        <v>152</v>
      </c>
      <c r="C9" s="11"/>
      <c r="D9" s="11"/>
      <c r="E9" s="11"/>
    </row>
    <row r="10" spans="1:5" x14ac:dyDescent="0.25">
      <c r="A10">
        <v>8</v>
      </c>
      <c r="B10" s="11" t="s">
        <v>41</v>
      </c>
      <c r="C10" s="11"/>
      <c r="D10" s="11"/>
      <c r="E10" s="11"/>
    </row>
    <row r="11" spans="1:5" x14ac:dyDescent="0.25">
      <c r="A11">
        <v>9</v>
      </c>
      <c r="B11" s="11" t="s">
        <v>33</v>
      </c>
      <c r="C11" s="11"/>
      <c r="D11" s="11"/>
      <c r="E11" s="11"/>
    </row>
    <row r="12" spans="1:5" x14ac:dyDescent="0.25">
      <c r="A12">
        <v>10</v>
      </c>
      <c r="B12" s="11" t="s">
        <v>31</v>
      </c>
      <c r="C12" s="11"/>
      <c r="D12" s="11"/>
      <c r="E12" s="11"/>
    </row>
    <row r="13" spans="1:5" x14ac:dyDescent="0.25">
      <c r="A13">
        <v>11</v>
      </c>
      <c r="B13" s="11" t="s">
        <v>38</v>
      </c>
      <c r="D13" s="11"/>
      <c r="E13" s="11"/>
    </row>
    <row r="14" spans="1:5" x14ac:dyDescent="0.25">
      <c r="A14">
        <v>12</v>
      </c>
      <c r="B14" s="11" t="s">
        <v>40</v>
      </c>
      <c r="D14" s="11"/>
      <c r="E14" s="11"/>
    </row>
    <row r="15" spans="1:5" x14ac:dyDescent="0.25">
      <c r="A15">
        <v>13</v>
      </c>
      <c r="B15" s="11" t="s">
        <v>39</v>
      </c>
      <c r="D15" s="11"/>
      <c r="E15" s="11"/>
    </row>
    <row r="16" spans="1:5" x14ac:dyDescent="0.25">
      <c r="A16">
        <v>14</v>
      </c>
      <c r="B16" s="11" t="s">
        <v>27</v>
      </c>
      <c r="C16" s="11"/>
      <c r="D16" s="11"/>
      <c r="E16" s="11"/>
    </row>
    <row r="17" spans="1:5" x14ac:dyDescent="0.25">
      <c r="A17">
        <v>15</v>
      </c>
      <c r="B17" s="11" t="s">
        <v>162</v>
      </c>
      <c r="C17" s="11"/>
      <c r="D17" s="11"/>
      <c r="E17" s="11"/>
    </row>
    <row r="18" spans="1:5" x14ac:dyDescent="0.25">
      <c r="A18">
        <v>16</v>
      </c>
      <c r="B18" s="11" t="s">
        <v>34</v>
      </c>
      <c r="C18" s="11"/>
      <c r="D18" s="11"/>
      <c r="E18" s="11"/>
    </row>
    <row r="19" spans="1:5" x14ac:dyDescent="0.25">
      <c r="A19">
        <v>17</v>
      </c>
      <c r="B19" s="11" t="s">
        <v>26</v>
      </c>
      <c r="C19" s="11"/>
      <c r="D19" s="11"/>
      <c r="E19" s="11"/>
    </row>
    <row r="20" spans="1:5" x14ac:dyDescent="0.25">
      <c r="A20">
        <v>18</v>
      </c>
      <c r="B20" s="11" t="s">
        <v>132</v>
      </c>
      <c r="C20" s="11"/>
      <c r="D20" s="11"/>
      <c r="E20" s="11"/>
    </row>
    <row r="21" spans="1:5" x14ac:dyDescent="0.25">
      <c r="C21" s="11"/>
    </row>
    <row r="22" spans="1:5" ht="18" x14ac:dyDescent="0.25">
      <c r="B22" s="80" t="s">
        <v>131</v>
      </c>
      <c r="C22" s="11"/>
      <c r="D22" s="80"/>
      <c r="E22" s="80"/>
    </row>
    <row r="24" spans="1:5" ht="18" x14ac:dyDescent="0.25">
      <c r="A24">
        <v>1</v>
      </c>
      <c r="B24" s="11"/>
      <c r="C24" s="80"/>
      <c r="D24" s="11"/>
      <c r="E24" s="11"/>
    </row>
    <row r="25" spans="1:5" x14ac:dyDescent="0.25">
      <c r="A25">
        <v>2</v>
      </c>
      <c r="B25" s="11" t="s">
        <v>32</v>
      </c>
      <c r="C25" s="37"/>
      <c r="D25" s="11"/>
      <c r="E25" s="11"/>
    </row>
    <row r="26" spans="1:5" x14ac:dyDescent="0.25">
      <c r="B26" s="11" t="s">
        <v>25</v>
      </c>
      <c r="C26" s="37"/>
      <c r="D26" s="11"/>
      <c r="E26" s="11"/>
    </row>
    <row r="27" spans="1:5" x14ac:dyDescent="0.25">
      <c r="A27">
        <v>3</v>
      </c>
      <c r="B27" s="11" t="s">
        <v>43</v>
      </c>
      <c r="C27" s="11"/>
      <c r="D27" s="11"/>
      <c r="E27" s="11"/>
    </row>
    <row r="28" spans="1:5" x14ac:dyDescent="0.25">
      <c r="A28">
        <v>4</v>
      </c>
      <c r="B28" s="11" t="s">
        <v>35</v>
      </c>
      <c r="C28" s="11"/>
      <c r="D28" s="11"/>
      <c r="E28" s="11"/>
    </row>
    <row r="29" spans="1:5" x14ac:dyDescent="0.25">
      <c r="A29">
        <v>5</v>
      </c>
      <c r="B29" s="97" t="s">
        <v>151</v>
      </c>
      <c r="C29" s="11"/>
      <c r="D29" s="11"/>
      <c r="E29" s="11"/>
    </row>
    <row r="30" spans="1:5" x14ac:dyDescent="0.25">
      <c r="A30">
        <v>6</v>
      </c>
      <c r="B30" s="11" t="s">
        <v>30</v>
      </c>
      <c r="C30" s="11"/>
      <c r="D30" s="11"/>
      <c r="E30" s="11"/>
    </row>
    <row r="31" spans="1:5" x14ac:dyDescent="0.25">
      <c r="A31">
        <v>7</v>
      </c>
      <c r="B31" s="97" t="s">
        <v>152</v>
      </c>
      <c r="C31" s="11"/>
      <c r="D31" s="11"/>
      <c r="E31" s="11"/>
    </row>
    <row r="32" spans="1:5" x14ac:dyDescent="0.25">
      <c r="A32">
        <v>8</v>
      </c>
      <c r="B32" s="11" t="s">
        <v>33</v>
      </c>
      <c r="C32" s="11"/>
      <c r="D32" s="11"/>
      <c r="E32" s="11"/>
    </row>
    <row r="33" spans="1:5" x14ac:dyDescent="0.25">
      <c r="A33">
        <v>9</v>
      </c>
      <c r="B33" s="11" t="s">
        <v>31</v>
      </c>
      <c r="C33" s="11"/>
      <c r="D33" s="11"/>
      <c r="E33" s="11"/>
    </row>
    <row r="34" spans="1:5" x14ac:dyDescent="0.25">
      <c r="A34">
        <v>10</v>
      </c>
      <c r="B34" s="11" t="s">
        <v>27</v>
      </c>
      <c r="C34" s="11"/>
      <c r="D34" s="11"/>
      <c r="E34" s="11"/>
    </row>
    <row r="35" spans="1:5" x14ac:dyDescent="0.25">
      <c r="A35">
        <v>11</v>
      </c>
      <c r="B35" s="11" t="s">
        <v>162</v>
      </c>
      <c r="C35" s="11"/>
      <c r="D35" s="11"/>
      <c r="E35" s="11"/>
    </row>
    <row r="36" spans="1:5" x14ac:dyDescent="0.25">
      <c r="A36">
        <v>12</v>
      </c>
      <c r="B36" s="11" t="s">
        <v>42</v>
      </c>
      <c r="C36" s="11"/>
      <c r="D36" s="11"/>
      <c r="E36" s="11"/>
    </row>
    <row r="37" spans="1:5" x14ac:dyDescent="0.25">
      <c r="A37">
        <v>13</v>
      </c>
      <c r="B37" s="11" t="s">
        <v>26</v>
      </c>
      <c r="C37" s="11"/>
      <c r="D37" s="11"/>
      <c r="E37" s="11"/>
    </row>
    <row r="38" spans="1:5" x14ac:dyDescent="0.25">
      <c r="A38">
        <v>14</v>
      </c>
      <c r="B38" s="11" t="s">
        <v>132</v>
      </c>
      <c r="C38" s="11"/>
      <c r="D38" s="11"/>
      <c r="E38" s="11"/>
    </row>
    <row r="39" spans="1:5" x14ac:dyDescent="0.25">
      <c r="C39" s="11"/>
    </row>
    <row r="40" spans="1:5" x14ac:dyDescent="0.25">
      <c r="B40" s="11" t="s">
        <v>131</v>
      </c>
      <c r="C40" s="11" t="s">
        <v>130</v>
      </c>
    </row>
    <row r="41" spans="1:5" x14ac:dyDescent="0.25">
      <c r="B41" s="11" t="s">
        <v>97</v>
      </c>
      <c r="C41" s="11" t="s">
        <v>46</v>
      </c>
    </row>
  </sheetData>
  <sortState ref="B25:B36">
    <sortCondition ref="B2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P23"/>
  <sheetViews>
    <sheetView topLeftCell="D1" workbookViewId="0">
      <selection activeCell="I10" sqref="I10"/>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16" ht="15.75" thickBot="1" x14ac:dyDescent="0.3"/>
    <row r="2" spans="1:16" ht="15.75" thickBot="1" x14ac:dyDescent="0.3">
      <c r="B2" s="1" t="s">
        <v>0</v>
      </c>
      <c r="C2" s="2"/>
      <c r="D2" s="2" t="s">
        <v>1</v>
      </c>
      <c r="E2" s="2" t="s">
        <v>2</v>
      </c>
      <c r="G2" s="9" t="s">
        <v>0</v>
      </c>
    </row>
    <row r="3" spans="1:16" ht="15.75" thickBot="1" x14ac:dyDescent="0.3">
      <c r="A3">
        <v>1</v>
      </c>
      <c r="B3" s="7" t="s">
        <v>3</v>
      </c>
      <c r="C3" s="10" t="str">
        <f t="shared" ref="C3:C16" si="0">CONCATENATE(A3,B3)</f>
        <v>1HealthFirst</v>
      </c>
      <c r="D3" s="3" t="s">
        <v>4</v>
      </c>
    </row>
    <row r="4" spans="1:16" ht="23.25" thickBot="1" x14ac:dyDescent="0.3">
      <c r="A4">
        <v>1</v>
      </c>
      <c r="B4" s="4" t="s">
        <v>5</v>
      </c>
      <c r="C4" s="10" t="str">
        <f t="shared" si="0"/>
        <v>1MetroPlus</v>
      </c>
      <c r="D4" s="5" t="s">
        <v>6</v>
      </c>
      <c r="E4" s="13" t="s">
        <v>73</v>
      </c>
      <c r="G4" s="15" t="s">
        <v>21</v>
      </c>
    </row>
    <row r="5" spans="1:16" ht="23.25" thickBot="1" x14ac:dyDescent="0.3">
      <c r="A5">
        <v>1</v>
      </c>
      <c r="B5" s="6" t="s">
        <v>7</v>
      </c>
      <c r="C5" s="10" t="str">
        <f t="shared" si="0"/>
        <v>1HIP/Emblem</v>
      </c>
      <c r="D5" s="3" t="s">
        <v>6</v>
      </c>
      <c r="E5" s="13" t="s">
        <v>54</v>
      </c>
      <c r="G5" s="14" t="s">
        <v>52</v>
      </c>
      <c r="I5" t="s">
        <v>123</v>
      </c>
      <c r="L5" t="s">
        <v>125</v>
      </c>
    </row>
    <row r="6" spans="1:16" ht="15.75" thickBot="1" x14ac:dyDescent="0.3">
      <c r="A6">
        <v>1</v>
      </c>
      <c r="B6" s="4" t="s">
        <v>8</v>
      </c>
      <c r="C6" s="10" t="str">
        <f t="shared" si="0"/>
        <v>1United Health Plan</v>
      </c>
      <c r="D6" s="5" t="s">
        <v>9</v>
      </c>
      <c r="E6" s="13" t="s">
        <v>55</v>
      </c>
      <c r="G6" s="15" t="s">
        <v>15</v>
      </c>
      <c r="O6" t="s">
        <v>133</v>
      </c>
      <c r="P6">
        <v>0</v>
      </c>
    </row>
    <row r="7" spans="1:16" ht="57.75" thickBot="1" x14ac:dyDescent="0.3">
      <c r="A7">
        <v>1</v>
      </c>
      <c r="B7" s="7" t="s">
        <v>11</v>
      </c>
      <c r="C7" s="10" t="str">
        <f t="shared" si="0"/>
        <v>1MVP/Hudson Health</v>
      </c>
      <c r="D7" s="3" t="s">
        <v>12</v>
      </c>
      <c r="E7" s="13" t="s">
        <v>56</v>
      </c>
      <c r="G7" s="15" t="s">
        <v>3</v>
      </c>
      <c r="I7" s="67" t="s">
        <v>147</v>
      </c>
      <c r="L7" s="92"/>
      <c r="O7" t="s">
        <v>134</v>
      </c>
      <c r="P7">
        <v>1</v>
      </c>
    </row>
    <row r="8" spans="1:16" ht="75.75" thickBot="1" x14ac:dyDescent="0.3">
      <c r="A8">
        <v>2</v>
      </c>
      <c r="B8" s="7" t="s">
        <v>11</v>
      </c>
      <c r="C8" s="10" t="str">
        <f t="shared" si="0"/>
        <v>2MVP/Hudson Health</v>
      </c>
      <c r="D8" s="3" t="s">
        <v>13</v>
      </c>
      <c r="E8" s="13" t="s">
        <v>57</v>
      </c>
      <c r="G8" s="15" t="s">
        <v>22</v>
      </c>
      <c r="I8" t="s">
        <v>150</v>
      </c>
      <c r="L8" s="92" t="s">
        <v>148</v>
      </c>
    </row>
    <row r="9" spans="1:16" ht="15.75" customHeight="1" thickBot="1" x14ac:dyDescent="0.3">
      <c r="A9">
        <v>1</v>
      </c>
      <c r="B9" s="8" t="s">
        <v>15</v>
      </c>
      <c r="C9" s="10" t="str">
        <f t="shared" si="0"/>
        <v>1Fidelis</v>
      </c>
      <c r="D9" s="8" t="s">
        <v>9</v>
      </c>
      <c r="E9" s="13" t="s">
        <v>58</v>
      </c>
      <c r="G9" s="15" t="s">
        <v>8</v>
      </c>
      <c r="I9" t="s">
        <v>154</v>
      </c>
      <c r="L9" t="s">
        <v>145</v>
      </c>
    </row>
    <row r="10" spans="1:16" ht="15.75" thickBot="1" x14ac:dyDescent="0.3">
      <c r="A10">
        <v>2</v>
      </c>
      <c r="B10" s="8" t="s">
        <v>15</v>
      </c>
      <c r="C10" s="10" t="str">
        <f t="shared" si="0"/>
        <v>2Fidelis</v>
      </c>
      <c r="D10" s="8" t="s">
        <v>9</v>
      </c>
      <c r="E10" s="13" t="s">
        <v>59</v>
      </c>
      <c r="G10" s="15" t="s">
        <v>53</v>
      </c>
      <c r="L10" t="s">
        <v>146</v>
      </c>
    </row>
    <row r="11" spans="1:16" ht="15.75" thickBot="1" x14ac:dyDescent="0.3">
      <c r="A11">
        <v>3</v>
      </c>
      <c r="B11" s="8" t="s">
        <v>15</v>
      </c>
      <c r="C11" s="10" t="str">
        <f t="shared" si="0"/>
        <v>3Fidelis</v>
      </c>
      <c r="D11" s="8" t="s">
        <v>12</v>
      </c>
      <c r="E11" s="13" t="s">
        <v>60</v>
      </c>
    </row>
    <row r="12" spans="1:16" ht="15.75" thickBot="1" x14ac:dyDescent="0.3">
      <c r="A12">
        <v>4</v>
      </c>
      <c r="B12" s="8" t="s">
        <v>15</v>
      </c>
      <c r="C12" s="10" t="str">
        <f t="shared" si="0"/>
        <v>4Fidelis</v>
      </c>
      <c r="D12" s="8" t="s">
        <v>12</v>
      </c>
      <c r="E12" s="13" t="s">
        <v>16</v>
      </c>
    </row>
    <row r="13" spans="1:16" ht="23.25" thickBot="1" x14ac:dyDescent="0.3">
      <c r="A13">
        <v>5</v>
      </c>
      <c r="B13" s="8" t="s">
        <v>15</v>
      </c>
      <c r="C13" s="10" t="str">
        <f t="shared" si="0"/>
        <v>5Fidelis</v>
      </c>
      <c r="D13" s="5" t="s">
        <v>18</v>
      </c>
      <c r="E13" s="13" t="s">
        <v>61</v>
      </c>
      <c r="I13" t="s">
        <v>126</v>
      </c>
      <c r="L13" t="s">
        <v>80</v>
      </c>
    </row>
    <row r="14" spans="1:16" ht="15.75" thickBot="1" x14ac:dyDescent="0.3">
      <c r="A14">
        <v>6</v>
      </c>
      <c r="B14" s="8" t="s">
        <v>15</v>
      </c>
      <c r="C14" s="10" t="str">
        <f t="shared" si="0"/>
        <v>6Fidelis</v>
      </c>
      <c r="D14" s="5" t="s">
        <v>19</v>
      </c>
      <c r="E14" s="13" t="s">
        <v>17</v>
      </c>
      <c r="I14" t="s">
        <v>48</v>
      </c>
      <c r="L14" t="s">
        <v>48</v>
      </c>
    </row>
    <row r="15" spans="1:16" ht="15.75" thickBot="1" x14ac:dyDescent="0.3">
      <c r="A15">
        <v>7</v>
      </c>
      <c r="B15" s="8" t="s">
        <v>15</v>
      </c>
      <c r="C15" s="10" t="str">
        <f t="shared" si="0"/>
        <v>7Fidelis</v>
      </c>
      <c r="D15" s="8" t="s">
        <v>13</v>
      </c>
      <c r="E15" s="13" t="s">
        <v>62</v>
      </c>
      <c r="I15" t="s">
        <v>49</v>
      </c>
      <c r="L15" t="s">
        <v>49</v>
      </c>
    </row>
    <row r="16" spans="1:16" x14ac:dyDescent="0.25">
      <c r="A16">
        <v>8</v>
      </c>
      <c r="B16" s="8" t="s">
        <v>15</v>
      </c>
      <c r="C16" s="10" t="str">
        <f t="shared" si="0"/>
        <v>8Fidelis</v>
      </c>
      <c r="D16" s="8" t="s">
        <v>13</v>
      </c>
      <c r="E16" s="13" t="s">
        <v>63</v>
      </c>
      <c r="I16" t="s">
        <v>50</v>
      </c>
      <c r="L16" t="s">
        <v>50</v>
      </c>
    </row>
    <row r="17" spans="5:12" x14ac:dyDescent="0.25">
      <c r="E17" s="13" t="s">
        <v>20</v>
      </c>
      <c r="I17" t="s">
        <v>51</v>
      </c>
      <c r="L17" t="s">
        <v>51</v>
      </c>
    </row>
    <row r="18" spans="5:12" x14ac:dyDescent="0.25">
      <c r="E18" s="13" t="s">
        <v>72</v>
      </c>
    </row>
    <row r="19" spans="5:12" x14ac:dyDescent="0.25">
      <c r="E19" s="13" t="s">
        <v>64</v>
      </c>
    </row>
    <row r="20" spans="5:12" x14ac:dyDescent="0.25">
      <c r="E20" s="13" t="s">
        <v>14</v>
      </c>
    </row>
    <row r="21" spans="5:12" x14ac:dyDescent="0.25">
      <c r="E21" s="13" t="s">
        <v>65</v>
      </c>
    </row>
    <row r="22" spans="5:12" x14ac:dyDescent="0.25">
      <c r="E22" s="13" t="s">
        <v>10</v>
      </c>
    </row>
    <row r="23" spans="5:12" x14ac:dyDescent="0.25">
      <c r="E23" s="11" t="s">
        <v>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VBP-QIP Performance Table</vt:lpstr>
      <vt:lpstr>Measures</vt:lpstr>
      <vt:lpstr>Reporting Guidance</vt:lpstr>
      <vt:lpstr>Sheet1</vt:lpstr>
      <vt:lpstr>MCO-DOH Quarterly Report</vt:lpstr>
      <vt:lpstr>Pairings Table</vt:lpstr>
      <vt:lpstr>Drop Down Menu</vt:lpstr>
      <vt:lpstr>Drop Downs (Hidden Tab)</vt:lpstr>
      <vt:lpstr>Beds</vt:lpstr>
      <vt:lpstr>Greater_Than_100</vt:lpstr>
      <vt:lpstr>Less_Than_100</vt:lpstr>
      <vt:lpstr>Non_Rural</vt:lpstr>
      <vt:lpstr>Rural</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2018-11-29T15:28:06Z</dcterms:modified>
</cp:coreProperties>
</file>