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492" windowWidth="16608" windowHeight="6012" activeTab="0"/>
  </bookViews>
  <sheets>
    <sheet name="Comparison Summary" sheetId="1" r:id="rId1"/>
  </sheets>
  <definedNames>
    <definedName name="_xlnm.Print_Area" localSheetId="0">'Comparison Summary'!$B$7:$Y$49</definedName>
    <definedName name="_xlnm.Print_Titles" localSheetId="0">'Comparison Summary'!$A:$A,'Comparison Summary'!$1:$6</definedName>
  </definedNames>
  <calcPr fullCalcOnLoad="1"/>
</workbook>
</file>

<file path=xl/sharedStrings.xml><?xml version="1.0" encoding="utf-8"?>
<sst xmlns="http://schemas.openxmlformats.org/spreadsheetml/2006/main" count="79" uniqueCount="36">
  <si>
    <t>Total</t>
  </si>
  <si>
    <t>Other</t>
  </si>
  <si>
    <t>HARP</t>
  </si>
  <si>
    <t>Low</t>
  </si>
  <si>
    <t>High</t>
  </si>
  <si>
    <t>Med</t>
  </si>
  <si>
    <t>Calendar Year 2011:</t>
  </si>
  <si>
    <t>Health Home Services Transition to MC</t>
  </si>
  <si>
    <t>% of Members in Each Tier</t>
  </si>
  <si>
    <t>Total Projected Number of Members</t>
  </si>
  <si>
    <t>Total Pop of HH Elig &amp; HARP/non HARP Individuals</t>
  </si>
  <si>
    <t>AOT Members</t>
  </si>
  <si>
    <t>Projected Payments (from Caseload scenarios)</t>
  </si>
  <si>
    <t>Caseload Assumption (exc AOT):</t>
  </si>
  <si>
    <t>Projected Number of Months:</t>
  </si>
  <si>
    <t>Projected Caseload:</t>
  </si>
  <si>
    <t>Example:</t>
  </si>
  <si>
    <t>Total Case Manager Salary</t>
  </si>
  <si>
    <t>Caseload for HARP High</t>
  </si>
  <si>
    <t>Monthly PMPM (Monthly Costs divided by caseload)</t>
  </si>
  <si>
    <t>HH Base Rate</t>
  </si>
  <si>
    <t>% of Pop to Receive CM Svcs</t>
  </si>
  <si>
    <r>
      <t xml:space="preserve">Indiv Rcvg CM Svs </t>
    </r>
    <r>
      <rPr>
        <b/>
        <sz val="8"/>
        <rFont val="Calibri"/>
        <family val="2"/>
      </rPr>
      <t>(Total pop x %)</t>
    </r>
  </si>
  <si>
    <t>non HARP BH</t>
  </si>
  <si>
    <r>
      <t xml:space="preserve">Proj # of Members </t>
    </r>
    <r>
      <rPr>
        <b/>
        <sz val="10"/>
        <color indexed="8"/>
        <rFont val="Calibri"/>
        <family val="2"/>
      </rPr>
      <t>(Total Pop x % Rcvg CM X Tier %)</t>
    </r>
  </si>
  <si>
    <t xml:space="preserve"> HARP/Non HARP BH Populations</t>
  </si>
  <si>
    <t xml:space="preserve">Based on CY 2011 Health Home and </t>
  </si>
  <si>
    <t>Average Payments</t>
  </si>
  <si>
    <t>Downstate Projections Based on Current CM Costs of $122,679</t>
  </si>
  <si>
    <t>Upstate Projections Based on Current CM Costs of $98,640</t>
  </si>
  <si>
    <t>Statewide Projections Based on Current CM Costs</t>
  </si>
  <si>
    <t>Projections Based on Proposed Downstate CM Cost of $115,000</t>
  </si>
  <si>
    <t>Projections Based on Proposed Upstate CM Costs of $100,000</t>
  </si>
  <si>
    <t>Total Projections Based on Proposed CM Costs</t>
  </si>
  <si>
    <t xml:space="preserve"> </t>
  </si>
  <si>
    <t xml:space="preserve"> to 167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</si>
</sst>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_);[Red]\(#,##0.0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129" applyFont="1" applyAlignment="1">
      <alignment/>
    </xf>
    <xf numFmtId="0" fontId="0" fillId="2" borderId="0" xfId="0" applyFill="1" applyAlignment="1">
      <alignment/>
    </xf>
    <xf numFmtId="0" fontId="50" fillId="2" borderId="0" xfId="0" applyFont="1" applyFill="1" applyAlignment="1">
      <alignment/>
    </xf>
    <xf numFmtId="0" fontId="50" fillId="2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50" fillId="2" borderId="0" xfId="0" applyFont="1" applyFill="1" applyAlignment="1">
      <alignment horizontal="center" wrapText="1"/>
    </xf>
    <xf numFmtId="44" fontId="0" fillId="0" borderId="0" xfId="46" applyFon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Fill="1" applyAlignment="1">
      <alignment horizontal="left"/>
    </xf>
    <xf numFmtId="9" fontId="0" fillId="0" borderId="0" xfId="129" applyFon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Fill="1" applyAlignment="1">
      <alignment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2" fillId="0" borderId="12" xfId="0" applyFont="1" applyBorder="1" applyAlignment="1">
      <alignment horizontal="left"/>
    </xf>
    <xf numFmtId="165" fontId="0" fillId="0" borderId="0" xfId="46" applyNumberFormat="1" applyFont="1" applyAlignment="1">
      <alignment/>
    </xf>
    <xf numFmtId="8" fontId="0" fillId="0" borderId="0" xfId="46" applyNumberFormat="1" applyFont="1" applyAlignment="1">
      <alignment/>
    </xf>
    <xf numFmtId="38" fontId="0" fillId="0" borderId="0" xfId="0" applyNumberFormat="1" applyAlignment="1">
      <alignment/>
    </xf>
    <xf numFmtId="9" fontId="0" fillId="0" borderId="0" xfId="129" applyFont="1" applyFill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0" fillId="2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9" fontId="0" fillId="0" borderId="0" xfId="129" applyFont="1" applyFill="1" applyAlignment="1">
      <alignment/>
    </xf>
    <xf numFmtId="9" fontId="0" fillId="0" borderId="0" xfId="129" applyFont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53" fillId="2" borderId="12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 wrapText="1"/>
    </xf>
    <xf numFmtId="0" fontId="50" fillId="2" borderId="10" xfId="0" applyFont="1" applyFill="1" applyBorder="1" applyAlignment="1">
      <alignment horizontal="center" wrapText="1"/>
    </xf>
    <xf numFmtId="0" fontId="50" fillId="2" borderId="11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2" borderId="12" xfId="0" applyFont="1" applyFill="1" applyBorder="1" applyAlignment="1">
      <alignment horizontal="center" wrapText="1"/>
    </xf>
    <xf numFmtId="0" fontId="53" fillId="2" borderId="10" xfId="0" applyFont="1" applyFill="1" applyBorder="1" applyAlignment="1">
      <alignment horizontal="center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2 2" xfId="56"/>
    <cellStyle name="Hyperlink 2 3" xfId="57"/>
    <cellStyle name="Hyperlink 3" xfId="58"/>
    <cellStyle name="Hyperlink 3 2" xfId="59"/>
    <cellStyle name="Hyperlink 3 3" xfId="60"/>
    <cellStyle name="Hyperlink 3 4" xfId="61"/>
    <cellStyle name="Hyperlink 3 4 2" xfId="62"/>
    <cellStyle name="Hyperlink 3 5" xfId="63"/>
    <cellStyle name="Hyperlink 4" xfId="64"/>
    <cellStyle name="Hyperlink 5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2 5" xfId="73"/>
    <cellStyle name="Normal 3" xfId="74"/>
    <cellStyle name="Normal 3 2" xfId="75"/>
    <cellStyle name="Normal 3 3" xfId="76"/>
    <cellStyle name="Normal 3 4" xfId="77"/>
    <cellStyle name="Normal 3 4 2" xfId="78"/>
    <cellStyle name="Normal 3 5" xfId="79"/>
    <cellStyle name="Normal 3 6" xfId="80"/>
    <cellStyle name="Normal 4" xfId="81"/>
    <cellStyle name="Normal 4 10" xfId="82"/>
    <cellStyle name="Normal 4 2" xfId="83"/>
    <cellStyle name="Normal 4 2 2" xfId="84"/>
    <cellStyle name="Normal 4 2 2 2" xfId="85"/>
    <cellStyle name="Normal 4 2 2 3" xfId="86"/>
    <cellStyle name="Normal 4 2 2 4" xfId="87"/>
    <cellStyle name="Normal 4 2 2 5" xfId="88"/>
    <cellStyle name="Normal 4 2 3" xfId="89"/>
    <cellStyle name="Normal 4 2 4" xfId="90"/>
    <cellStyle name="Normal 4 2 5" xfId="91"/>
    <cellStyle name="Normal 4 2 6" xfId="92"/>
    <cellStyle name="Normal 4 3" xfId="93"/>
    <cellStyle name="Normal 4 3 2" xfId="94"/>
    <cellStyle name="Normal 4 3 2 2" xfId="95"/>
    <cellStyle name="Normal 4 3 2 3" xfId="96"/>
    <cellStyle name="Normal 4 3 2 4" xfId="97"/>
    <cellStyle name="Normal 4 3 2 5" xfId="98"/>
    <cellStyle name="Normal 4 3 3" xfId="99"/>
    <cellStyle name="Normal 4 3 4" xfId="100"/>
    <cellStyle name="Normal 4 3 5" xfId="101"/>
    <cellStyle name="Normal 4 3 6" xfId="102"/>
    <cellStyle name="Normal 4 4" xfId="103"/>
    <cellStyle name="Normal 4 4 2" xfId="104"/>
    <cellStyle name="Normal 4 4 2 2" xfId="105"/>
    <cellStyle name="Normal 4 4 2 3" xfId="106"/>
    <cellStyle name="Normal 4 4 2 4" xfId="107"/>
    <cellStyle name="Normal 4 4 2 5" xfId="108"/>
    <cellStyle name="Normal 4 4 3" xfId="109"/>
    <cellStyle name="Normal 4 4 4" xfId="110"/>
    <cellStyle name="Normal 4 4 5" xfId="111"/>
    <cellStyle name="Normal 4 4 6" xfId="112"/>
    <cellStyle name="Normal 4 5" xfId="113"/>
    <cellStyle name="Normal 4 5 2" xfId="114"/>
    <cellStyle name="Normal 4 5 3" xfId="115"/>
    <cellStyle name="Normal 4 5 4" xfId="116"/>
    <cellStyle name="Normal 4 5 5" xfId="117"/>
    <cellStyle name="Normal 4 6" xfId="118"/>
    <cellStyle name="Normal 4 6 2" xfId="119"/>
    <cellStyle name="Normal 4 6 3" xfId="120"/>
    <cellStyle name="Normal 4 6 4" xfId="121"/>
    <cellStyle name="Normal 4 7" xfId="122"/>
    <cellStyle name="Normal 4 8" xfId="123"/>
    <cellStyle name="Normal 4 9" xfId="124"/>
    <cellStyle name="Normal 5" xfId="125"/>
    <cellStyle name="Normal 6" xfId="126"/>
    <cellStyle name="Note" xfId="127"/>
    <cellStyle name="Output" xfId="128"/>
    <cellStyle name="Percent" xfId="129"/>
    <cellStyle name="Percent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50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2.00390625" style="0" customWidth="1"/>
    <col min="2" max="2" width="13.421875" style="0" customWidth="1"/>
    <col min="3" max="4" width="12.28125" style="0" bestFit="1" customWidth="1"/>
    <col min="5" max="5" width="13.421875" style="0" bestFit="1" customWidth="1"/>
    <col min="6" max="6" width="12.8515625" style="0" customWidth="1"/>
    <col min="7" max="7" width="13.140625" style="0" customWidth="1"/>
    <col min="8" max="8" width="12.8515625" style="0" customWidth="1"/>
    <col min="9" max="9" width="13.140625" style="0" customWidth="1"/>
    <col min="10" max="10" width="13.8515625" style="29" customWidth="1"/>
    <col min="11" max="11" width="13.7109375" style="29" customWidth="1"/>
    <col min="12" max="12" width="14.140625" style="29" customWidth="1"/>
    <col min="13" max="13" width="14.421875" style="29" customWidth="1"/>
    <col min="14" max="14" width="14.7109375" style="0" customWidth="1"/>
    <col min="15" max="15" width="12.8515625" style="0" customWidth="1"/>
    <col min="16" max="16" width="13.00390625" style="0" customWidth="1"/>
    <col min="17" max="17" width="13.8515625" style="0" customWidth="1"/>
    <col min="18" max="18" width="15.7109375" style="0" customWidth="1"/>
    <col min="19" max="19" width="15.140625" style="0" customWidth="1"/>
    <col min="20" max="20" width="14.00390625" style="0" customWidth="1"/>
    <col min="21" max="21" width="14.57421875" style="0" bestFit="1" customWidth="1"/>
    <col min="22" max="22" width="14.57421875" style="0" customWidth="1"/>
    <col min="23" max="23" width="13.421875" style="0" bestFit="1" customWidth="1"/>
    <col min="24" max="24" width="12.28125" style="0" bestFit="1" customWidth="1"/>
    <col min="25" max="25" width="14.00390625" style="0" customWidth="1"/>
    <col min="27" max="27" width="12.8515625" style="0" bestFit="1" customWidth="1"/>
  </cols>
  <sheetData>
    <row r="1" ht="14.25">
      <c r="A1" s="2" t="s">
        <v>7</v>
      </c>
    </row>
    <row r="2" ht="14.25">
      <c r="A2" s="2" t="s">
        <v>26</v>
      </c>
    </row>
    <row r="3" spans="1:5" ht="14.25">
      <c r="A3" s="30" t="s">
        <v>25</v>
      </c>
      <c r="B3" s="22"/>
      <c r="C3" s="22"/>
      <c r="D3" s="22"/>
      <c r="E3" s="1"/>
    </row>
    <row r="4" ht="15" thickBot="1"/>
    <row r="5" spans="1:25" ht="18.75" customHeight="1" thickBot="1">
      <c r="A5" s="5"/>
      <c r="B5" s="40" t="s">
        <v>28</v>
      </c>
      <c r="C5" s="41"/>
      <c r="D5" s="41"/>
      <c r="E5" s="42"/>
      <c r="F5" s="40" t="s">
        <v>29</v>
      </c>
      <c r="G5" s="41"/>
      <c r="H5" s="41"/>
      <c r="I5" s="42"/>
      <c r="J5" s="41" t="s">
        <v>30</v>
      </c>
      <c r="K5" s="41"/>
      <c r="L5" s="41"/>
      <c r="M5" s="42"/>
      <c r="N5" s="49" t="s">
        <v>31</v>
      </c>
      <c r="O5" s="50"/>
      <c r="P5" s="50"/>
      <c r="Q5" s="50"/>
      <c r="R5" s="43" t="s">
        <v>32</v>
      </c>
      <c r="S5" s="44"/>
      <c r="T5" s="44"/>
      <c r="U5" s="44"/>
      <c r="V5" s="43" t="s">
        <v>33</v>
      </c>
      <c r="W5" s="44"/>
      <c r="X5" s="44"/>
      <c r="Y5" s="45"/>
    </row>
    <row r="6" spans="1:25" ht="14.25">
      <c r="A6" s="6" t="s">
        <v>6</v>
      </c>
      <c r="B6" s="7" t="s">
        <v>2</v>
      </c>
      <c r="C6" s="7" t="s">
        <v>23</v>
      </c>
      <c r="D6" s="7" t="s">
        <v>1</v>
      </c>
      <c r="E6" s="7" t="s">
        <v>0</v>
      </c>
      <c r="F6" s="7" t="s">
        <v>2</v>
      </c>
      <c r="G6" s="7" t="s">
        <v>23</v>
      </c>
      <c r="H6" s="7" t="s">
        <v>1</v>
      </c>
      <c r="I6" s="7" t="s">
        <v>0</v>
      </c>
      <c r="J6" s="32" t="s">
        <v>2</v>
      </c>
      <c r="K6" s="32" t="s">
        <v>23</v>
      </c>
      <c r="L6" s="32" t="s">
        <v>1</v>
      </c>
      <c r="M6" s="32" t="s">
        <v>0</v>
      </c>
      <c r="N6" s="7" t="s">
        <v>2</v>
      </c>
      <c r="O6" s="7" t="s">
        <v>23</v>
      </c>
      <c r="P6" s="7" t="s">
        <v>1</v>
      </c>
      <c r="Q6" s="7" t="s">
        <v>0</v>
      </c>
      <c r="R6" s="7" t="s">
        <v>2</v>
      </c>
      <c r="S6" s="7" t="s">
        <v>23</v>
      </c>
      <c r="T6" s="7" t="s">
        <v>1</v>
      </c>
      <c r="U6" s="7" t="s">
        <v>0</v>
      </c>
      <c r="V6" s="10" t="s">
        <v>2</v>
      </c>
      <c r="W6" s="10" t="s">
        <v>23</v>
      </c>
      <c r="X6" s="10" t="s">
        <v>1</v>
      </c>
      <c r="Y6" s="10" t="s">
        <v>0</v>
      </c>
    </row>
    <row r="7" spans="1:25" ht="15" customHeight="1">
      <c r="A7" s="15" t="s">
        <v>10</v>
      </c>
      <c r="B7" s="1">
        <f>ROUND(137739*0.7,0)</f>
        <v>96417</v>
      </c>
      <c r="C7" s="1">
        <f>ROUND(208408*0.7,0)</f>
        <v>145886</v>
      </c>
      <c r="D7" s="1">
        <f>ROUND(631941*0.7,0)</f>
        <v>442359</v>
      </c>
      <c r="E7" s="1">
        <f>SUM(B7:D7)</f>
        <v>684662</v>
      </c>
      <c r="F7" s="22">
        <f>ROUND(137739*0.3,0)</f>
        <v>41322</v>
      </c>
      <c r="G7" s="22">
        <f>ROUND(208408*0.3,0)</f>
        <v>62522</v>
      </c>
      <c r="H7" s="22">
        <f>ROUND(631941*0.3,0)</f>
        <v>189582</v>
      </c>
      <c r="I7" s="1">
        <f>SUM(F7:H7)</f>
        <v>293426</v>
      </c>
      <c r="J7" s="33">
        <f>+B7+F7</f>
        <v>137739</v>
      </c>
      <c r="K7" s="33">
        <f>+C7+G7</f>
        <v>208408</v>
      </c>
      <c r="L7" s="33">
        <f>+D7+H7</f>
        <v>631941</v>
      </c>
      <c r="M7" s="33">
        <f>SUM(J7:L7)</f>
        <v>978088</v>
      </c>
      <c r="N7" s="22">
        <f>ROUND(137739*0.7,0)</f>
        <v>96417</v>
      </c>
      <c r="O7" s="22">
        <f>ROUND(208408*0.7,0)</f>
        <v>145886</v>
      </c>
      <c r="P7" s="22">
        <f>ROUND(631941*0.7,0)</f>
        <v>442359</v>
      </c>
      <c r="Q7" s="1">
        <f>SUM(N7:P7)</f>
        <v>684662</v>
      </c>
      <c r="R7" s="22">
        <f>ROUND(137739*0.3,0)</f>
        <v>41322</v>
      </c>
      <c r="S7" s="22">
        <f>ROUND(208408*0.3,0)</f>
        <v>62522</v>
      </c>
      <c r="T7" s="22">
        <f>ROUND(631941*0.3,0)</f>
        <v>189582</v>
      </c>
      <c r="U7" s="1">
        <f>SUM(R7:T7)</f>
        <v>293426</v>
      </c>
      <c r="V7" s="1">
        <f>+N7+R7</f>
        <v>137739</v>
      </c>
      <c r="W7" s="22">
        <f>+O7+S7</f>
        <v>208408</v>
      </c>
      <c r="X7" s="22">
        <f>+P7+T7</f>
        <v>631941</v>
      </c>
      <c r="Y7" s="1">
        <f>SUM(V7:X7)</f>
        <v>978088</v>
      </c>
    </row>
    <row r="8" spans="1:25" ht="3.75" customHeight="1">
      <c r="A8" s="8"/>
      <c r="B8" s="1"/>
      <c r="C8" s="1"/>
      <c r="D8" s="1"/>
      <c r="E8" s="1"/>
      <c r="F8" s="1"/>
      <c r="G8" s="1"/>
      <c r="H8" s="1"/>
      <c r="I8" s="1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9" t="s">
        <v>21</v>
      </c>
      <c r="B9" s="16">
        <v>0.8</v>
      </c>
      <c r="C9" s="16">
        <v>0.3</v>
      </c>
      <c r="D9" s="16">
        <v>0.1</v>
      </c>
      <c r="F9" s="34">
        <v>0.8</v>
      </c>
      <c r="G9" s="34">
        <v>0.3</v>
      </c>
      <c r="H9" s="34">
        <v>0.1</v>
      </c>
      <c r="J9" s="34">
        <v>0.8</v>
      </c>
      <c r="K9" s="34">
        <v>0.3</v>
      </c>
      <c r="L9" s="34">
        <v>0.1</v>
      </c>
      <c r="M9" s="34">
        <f>+M11/M7</f>
        <v>0.24119271476595155</v>
      </c>
      <c r="N9" s="34">
        <v>0.8</v>
      </c>
      <c r="O9" s="34">
        <v>0.3</v>
      </c>
      <c r="P9" s="34">
        <v>0.1</v>
      </c>
      <c r="R9" s="34">
        <v>0.8</v>
      </c>
      <c r="S9" s="34">
        <v>0.3</v>
      </c>
      <c r="T9" s="34">
        <v>0.1</v>
      </c>
      <c r="V9" s="34">
        <v>0.8</v>
      </c>
      <c r="W9" s="34">
        <v>0.3</v>
      </c>
      <c r="X9" s="34">
        <v>0.1</v>
      </c>
      <c r="Y9" s="28">
        <f>+Y11/Y7</f>
        <v>0.24119271476595155</v>
      </c>
    </row>
    <row r="10" spans="1:24" ht="7.5" customHeight="1">
      <c r="A10" s="9"/>
      <c r="F10" s="31"/>
      <c r="G10" s="31"/>
      <c r="H10" s="31"/>
      <c r="J10" s="31"/>
      <c r="K10" s="31"/>
      <c r="L10" s="31"/>
      <c r="N10" s="31"/>
      <c r="O10" s="31"/>
      <c r="P10" s="31"/>
      <c r="R10" s="31"/>
      <c r="S10" s="31"/>
      <c r="T10" s="31"/>
      <c r="V10" s="31"/>
      <c r="W10" s="31"/>
      <c r="X10" s="31"/>
    </row>
    <row r="11" spans="1:25" ht="14.25">
      <c r="A11" s="9" t="s">
        <v>22</v>
      </c>
      <c r="B11" s="1">
        <f>ROUND(B7*B9,0)</f>
        <v>77134</v>
      </c>
      <c r="C11" s="1">
        <f>ROUND(C7*C9,0)</f>
        <v>43766</v>
      </c>
      <c r="D11" s="1">
        <f>ROUND(D7*D9,0)</f>
        <v>44236</v>
      </c>
      <c r="E11" s="1">
        <f>SUM(B11:D11)</f>
        <v>165136</v>
      </c>
      <c r="F11" s="36">
        <f>F7*F9</f>
        <v>33057.6</v>
      </c>
      <c r="G11" s="36">
        <f>G7*G9</f>
        <v>18756.6</v>
      </c>
      <c r="H11" s="36">
        <f>H7*H9</f>
        <v>18958.2</v>
      </c>
      <c r="I11" s="1">
        <f>SUM(F11:H11)</f>
        <v>70772.4</v>
      </c>
      <c r="J11" s="36">
        <f>J7*J9</f>
        <v>110191.20000000001</v>
      </c>
      <c r="K11" s="36">
        <f>K7*K9</f>
        <v>62522.399999999994</v>
      </c>
      <c r="L11" s="36">
        <f>L7*L9</f>
        <v>63194.100000000006</v>
      </c>
      <c r="M11" s="33">
        <f>SUM(J11:L11)</f>
        <v>235907.7</v>
      </c>
      <c r="N11" s="36">
        <f>N7*N9</f>
        <v>77133.6</v>
      </c>
      <c r="O11" s="36">
        <f>O7*O9</f>
        <v>43765.799999999996</v>
      </c>
      <c r="P11" s="36">
        <f>P7*P9</f>
        <v>44235.9</v>
      </c>
      <c r="Q11" s="1">
        <f>SUM(N11:P11)</f>
        <v>165135.3</v>
      </c>
      <c r="R11" s="36">
        <f>R7*R9</f>
        <v>33057.6</v>
      </c>
      <c r="S11" s="36">
        <f>S7*S9</f>
        <v>18756.6</v>
      </c>
      <c r="T11" s="36">
        <f>T7*T9</f>
        <v>18958.2</v>
      </c>
      <c r="U11" s="1">
        <f>SUM(R11:T11)</f>
        <v>70772.4</v>
      </c>
      <c r="V11" s="36">
        <f>V7*V9</f>
        <v>110191.20000000001</v>
      </c>
      <c r="W11" s="36">
        <f>W7*W9</f>
        <v>62522.399999999994</v>
      </c>
      <c r="X11" s="36">
        <f>X7*X9</f>
        <v>63194.100000000006</v>
      </c>
      <c r="Y11" s="1">
        <f>SUM(V11:X11)</f>
        <v>235907.7</v>
      </c>
    </row>
    <row r="12" spans="1:25" ht="3" customHeight="1">
      <c r="A12" s="9"/>
      <c r="C12" s="1"/>
      <c r="D12" s="1"/>
      <c r="E12" s="1"/>
      <c r="F12" s="36"/>
      <c r="G12" s="36"/>
      <c r="H12" s="36"/>
      <c r="I12" s="1"/>
      <c r="J12" s="36"/>
      <c r="K12" s="36"/>
      <c r="L12" s="36"/>
      <c r="M12" s="33"/>
      <c r="N12" s="36"/>
      <c r="O12" s="36"/>
      <c r="P12" s="36"/>
      <c r="Q12" s="1"/>
      <c r="R12" s="36"/>
      <c r="S12" s="36"/>
      <c r="T12" s="36"/>
      <c r="U12" s="1"/>
      <c r="V12" s="36"/>
      <c r="W12" s="36"/>
      <c r="X12" s="36"/>
      <c r="Y12" s="1"/>
    </row>
    <row r="13" spans="1:24" ht="14.25">
      <c r="A13" s="2" t="s">
        <v>8</v>
      </c>
      <c r="F13" s="31"/>
      <c r="G13" s="31"/>
      <c r="H13" s="31"/>
      <c r="J13" s="31"/>
      <c r="K13" s="31"/>
      <c r="L13" s="31"/>
      <c r="N13" s="31"/>
      <c r="O13" s="31"/>
      <c r="P13" s="31"/>
      <c r="R13" s="31"/>
      <c r="S13" s="31"/>
      <c r="T13" s="31"/>
      <c r="V13" s="31"/>
      <c r="W13" s="31"/>
      <c r="X13" s="31"/>
    </row>
    <row r="14" spans="1:24" ht="14.25">
      <c r="A14" t="s">
        <v>4</v>
      </c>
      <c r="B14" s="28">
        <v>0.15</v>
      </c>
      <c r="C14" s="28">
        <v>0.2</v>
      </c>
      <c r="D14" s="28">
        <v>0.2</v>
      </c>
      <c r="F14" s="34">
        <v>0.15</v>
      </c>
      <c r="G14" s="34">
        <v>0.2</v>
      </c>
      <c r="H14" s="34">
        <v>0.2</v>
      </c>
      <c r="J14" s="34">
        <v>0.15</v>
      </c>
      <c r="K14" s="34">
        <v>0.2</v>
      </c>
      <c r="L14" s="34">
        <v>0.2</v>
      </c>
      <c r="N14" s="34">
        <v>0.15</v>
      </c>
      <c r="O14" s="34">
        <v>0.2</v>
      </c>
      <c r="P14" s="34">
        <v>0.2</v>
      </c>
      <c r="R14" s="34">
        <v>0.15</v>
      </c>
      <c r="S14" s="34">
        <v>0.2</v>
      </c>
      <c r="T14" s="34">
        <v>0.2</v>
      </c>
      <c r="V14" s="34">
        <v>0.15</v>
      </c>
      <c r="W14" s="34">
        <v>0.2</v>
      </c>
      <c r="X14" s="34">
        <v>0.2</v>
      </c>
    </row>
    <row r="15" spans="1:24" ht="14.25">
      <c r="A15" t="s">
        <v>5</v>
      </c>
      <c r="B15" s="28">
        <v>0.5</v>
      </c>
      <c r="C15" s="28">
        <v>0.25</v>
      </c>
      <c r="D15" s="28">
        <v>0.25</v>
      </c>
      <c r="F15" s="34">
        <v>0.5</v>
      </c>
      <c r="G15" s="34">
        <v>0.25</v>
      </c>
      <c r="H15" s="34">
        <v>0.25</v>
      </c>
      <c r="J15" s="34">
        <v>0.5</v>
      </c>
      <c r="K15" s="34">
        <v>0.25</v>
      </c>
      <c r="L15" s="34">
        <v>0.25</v>
      </c>
      <c r="N15" s="34">
        <v>0.5</v>
      </c>
      <c r="O15" s="34">
        <v>0.25</v>
      </c>
      <c r="P15" s="34">
        <v>0.25</v>
      </c>
      <c r="R15" s="34">
        <v>0.5</v>
      </c>
      <c r="S15" s="34">
        <v>0.25</v>
      </c>
      <c r="T15" s="34">
        <v>0.25</v>
      </c>
      <c r="V15" s="34">
        <v>0.5</v>
      </c>
      <c r="W15" s="34">
        <v>0.25</v>
      </c>
      <c r="X15" s="34">
        <v>0.25</v>
      </c>
    </row>
    <row r="16" spans="1:24" ht="14.25">
      <c r="A16" t="s">
        <v>3</v>
      </c>
      <c r="B16" s="28">
        <v>0.35</v>
      </c>
      <c r="C16" s="28">
        <v>0.55</v>
      </c>
      <c r="D16" s="28">
        <v>0.55</v>
      </c>
      <c r="F16" s="34">
        <v>0.35</v>
      </c>
      <c r="G16" s="34">
        <v>0.55</v>
      </c>
      <c r="H16" s="34">
        <v>0.55</v>
      </c>
      <c r="J16" s="34">
        <v>0.35</v>
      </c>
      <c r="K16" s="34">
        <v>0.55</v>
      </c>
      <c r="L16" s="34">
        <v>0.55</v>
      </c>
      <c r="N16" s="34">
        <v>0.35</v>
      </c>
      <c r="O16" s="34">
        <v>0.55</v>
      </c>
      <c r="P16" s="34">
        <v>0.55</v>
      </c>
      <c r="R16" s="34">
        <v>0.35</v>
      </c>
      <c r="S16" s="34">
        <v>0.55</v>
      </c>
      <c r="T16" s="34">
        <v>0.55</v>
      </c>
      <c r="V16" s="34">
        <v>0.35</v>
      </c>
      <c r="W16" s="34">
        <v>0.55</v>
      </c>
      <c r="X16" s="34">
        <v>0.55</v>
      </c>
    </row>
    <row r="17" spans="1:24" ht="14.25">
      <c r="A17" t="s">
        <v>0</v>
      </c>
      <c r="B17" s="4">
        <f>SUM(B14:B16)</f>
        <v>1</v>
      </c>
      <c r="C17" s="4">
        <f>SUM(C14:C16)</f>
        <v>1</v>
      </c>
      <c r="D17" s="4">
        <f>SUM(D14:D16)</f>
        <v>1</v>
      </c>
      <c r="E17" s="4"/>
      <c r="F17" s="4">
        <f>SUM(F14:F16)</f>
        <v>1</v>
      </c>
      <c r="G17" s="4">
        <f>SUM(G14:G16)</f>
        <v>1</v>
      </c>
      <c r="H17" s="4">
        <f>SUM(H14:H16)</f>
        <v>1</v>
      </c>
      <c r="I17" s="4"/>
      <c r="J17" s="35">
        <f>SUM(J14:J16)</f>
        <v>1</v>
      </c>
      <c r="K17" s="35">
        <f>SUM(K14:K16)</f>
        <v>1</v>
      </c>
      <c r="L17" s="35">
        <f>SUM(L14:L16)</f>
        <v>1</v>
      </c>
      <c r="N17" s="4">
        <f>SUM(N14:N16)</f>
        <v>1</v>
      </c>
      <c r="O17" s="4">
        <f>SUM(O14:O16)</f>
        <v>1</v>
      </c>
      <c r="P17" s="4">
        <f>SUM(P14:P16)</f>
        <v>1</v>
      </c>
      <c r="R17" s="4">
        <f>SUM(R14:R16)</f>
        <v>1</v>
      </c>
      <c r="S17" s="4">
        <f>SUM(S14:S16)</f>
        <v>1</v>
      </c>
      <c r="T17" s="4">
        <f>SUM(T14:T16)</f>
        <v>1</v>
      </c>
      <c r="V17" s="4">
        <f>SUM(V14:V16)</f>
        <v>1</v>
      </c>
      <c r="W17" s="4">
        <f>SUM(W14:W16)</f>
        <v>1</v>
      </c>
      <c r="X17" s="4">
        <f>SUM(X14:X16)</f>
        <v>1</v>
      </c>
    </row>
    <row r="18" ht="3" customHeight="1"/>
    <row r="19" ht="14.25">
      <c r="A19" s="2" t="s">
        <v>24</v>
      </c>
    </row>
    <row r="20" spans="1:25" ht="14.25">
      <c r="A20" t="s">
        <v>4</v>
      </c>
      <c r="B20" s="1">
        <f>ROUND(+B14*(B$11-B$23),0)</f>
        <v>11444</v>
      </c>
      <c r="C20" s="27">
        <f>ROUND(+C14*(C$11-C$23),0)</f>
        <v>8753</v>
      </c>
      <c r="D20" s="27">
        <f>ROUND(+D14*(D$11-D$23),0)</f>
        <v>8847</v>
      </c>
      <c r="E20" s="1">
        <f>SUM(B20:D20)</f>
        <v>29044</v>
      </c>
      <c r="F20" s="27">
        <f>ROUND(+F14*(F$11-F$23),0)</f>
        <v>4905</v>
      </c>
      <c r="G20" s="27">
        <f>ROUND(+G14*(G$11-G$23),0)</f>
        <v>3751</v>
      </c>
      <c r="H20" s="27">
        <f>ROUND(+H14*(H$11-H$23),0)</f>
        <v>3792</v>
      </c>
      <c r="I20" s="1">
        <f>SUM(F20:H20)</f>
        <v>12448</v>
      </c>
      <c r="J20" s="33">
        <f>ROUND(+J14*(J$11-J$23),0)</f>
        <v>16349</v>
      </c>
      <c r="K20" s="33">
        <f>ROUND(+K14*(K$11-K$23),0)</f>
        <v>12504</v>
      </c>
      <c r="L20" s="33">
        <f>ROUND(+L14*(L$11-L$23),0)</f>
        <v>12639</v>
      </c>
      <c r="M20" s="33">
        <f>SUM(J20:L20)</f>
        <v>41492</v>
      </c>
      <c r="N20" s="27">
        <f>ROUND(+N14*(N$11-N$23),0)</f>
        <v>11444</v>
      </c>
      <c r="O20" s="27">
        <f>ROUND(+O14*(O$11-O$23),0)</f>
        <v>8753</v>
      </c>
      <c r="P20" s="27">
        <f>ROUND(+P14*(P$11-P$23),0)</f>
        <v>8847</v>
      </c>
      <c r="Q20" s="1">
        <f>SUM(N20:P20)</f>
        <v>29044</v>
      </c>
      <c r="R20" s="27">
        <f>ROUND(+R14*(R$11-R$23),0)</f>
        <v>4905</v>
      </c>
      <c r="S20" s="27">
        <f>ROUND(+S14*(S$11-S$23),0)</f>
        <v>3751</v>
      </c>
      <c r="T20" s="27">
        <f>ROUND(+T14*(T$11-T$23),0)</f>
        <v>3792</v>
      </c>
      <c r="U20" s="1">
        <f>SUM(R20:T20)</f>
        <v>12448</v>
      </c>
      <c r="V20" s="27">
        <f>ROUND(+V14*(V$11-V$23),0)</f>
        <v>16349</v>
      </c>
      <c r="W20" s="27">
        <f>ROUND(+W14*(W$11-W$23),0)</f>
        <v>12504</v>
      </c>
      <c r="X20" s="27">
        <f>ROUND(+X14*(X$11-X$23),0)</f>
        <v>12639</v>
      </c>
      <c r="Y20" s="1">
        <f>SUM(V20:X20)</f>
        <v>41492</v>
      </c>
    </row>
    <row r="21" spans="1:25" ht="14.25">
      <c r="A21" t="s">
        <v>5</v>
      </c>
      <c r="B21" s="27">
        <f>ROUND(+B15*(B$11-B$23),0)</f>
        <v>38147</v>
      </c>
      <c r="C21" s="27">
        <f>ROUND(+C15*(C$11-C$23),0)</f>
        <v>10942</v>
      </c>
      <c r="D21" s="27">
        <f>ROUND(+D15*(D$11-D$23),0)</f>
        <v>11059</v>
      </c>
      <c r="E21" s="1">
        <f>SUM(B21:D21)</f>
        <v>60148</v>
      </c>
      <c r="F21" s="27">
        <f>ROUND(+F15*(F$11-F$23),0)</f>
        <v>16349</v>
      </c>
      <c r="G21" s="27">
        <f>ROUND(+G15*(G$11-G$23),0)</f>
        <v>4689</v>
      </c>
      <c r="H21" s="27">
        <f>ROUND(+H15*(H$11-H$23),0)</f>
        <v>4740</v>
      </c>
      <c r="I21" s="1">
        <f>SUM(F21:H21)</f>
        <v>25778</v>
      </c>
      <c r="J21" s="33">
        <f>ROUND(+J15*(J$11-J$23),0)</f>
        <v>54496</v>
      </c>
      <c r="K21" s="33">
        <f>ROUND(+K15*(K$11-K$23),0)</f>
        <v>15631</v>
      </c>
      <c r="L21" s="33">
        <f>ROUND(+L15*(L$11-L$23),0)</f>
        <v>15799</v>
      </c>
      <c r="M21" s="33">
        <f>SUM(J21:L21)</f>
        <v>85926</v>
      </c>
      <c r="N21" s="27">
        <f>ROUND(+N15*(N$11-N$23),0)</f>
        <v>38147</v>
      </c>
      <c r="O21" s="27">
        <f>ROUND(+O15*(O$11-O$23),0)</f>
        <v>10941</v>
      </c>
      <c r="P21" s="27">
        <f>ROUND(+P15*(P$11-P$23),0)</f>
        <v>11059</v>
      </c>
      <c r="Q21" s="1">
        <f>SUM(N21:P21)</f>
        <v>60147</v>
      </c>
      <c r="R21" s="27">
        <f>ROUND(+R15*(R$11-R$23),0)</f>
        <v>16349</v>
      </c>
      <c r="S21" s="27">
        <f>ROUND(+S15*(S$11-S$23),0)</f>
        <v>4689</v>
      </c>
      <c r="T21" s="27">
        <f>ROUND(+T15*(T$11-T$23),0)</f>
        <v>4740</v>
      </c>
      <c r="U21" s="1">
        <f>SUM(R21:T21)</f>
        <v>25778</v>
      </c>
      <c r="V21" s="27">
        <f>ROUND(+V15*(V$11-V$23),0)</f>
        <v>54496</v>
      </c>
      <c r="W21" s="27">
        <f>ROUND(+W15*(W$11-W$23),0)</f>
        <v>15631</v>
      </c>
      <c r="X21" s="27">
        <f>ROUND(+X15*(X$11-X$23),0)</f>
        <v>15799</v>
      </c>
      <c r="Y21" s="1">
        <f>SUM(V21:X21)</f>
        <v>85926</v>
      </c>
    </row>
    <row r="22" spans="1:25" ht="14.25">
      <c r="A22" t="s">
        <v>3</v>
      </c>
      <c r="B22" s="27">
        <f>ROUND(+B16*(B$11-B$23),0)</f>
        <v>26703</v>
      </c>
      <c r="C22" s="27">
        <f>ROUND(+C16*(C$11-C$23),0)</f>
        <v>24071</v>
      </c>
      <c r="D22" s="27">
        <f>ROUND(+D16*(D$11-D$23),0)</f>
        <v>24330</v>
      </c>
      <c r="E22" s="1">
        <f>SUM(B22:D22)</f>
        <v>75104</v>
      </c>
      <c r="F22" s="27">
        <f>ROUND(+F16*(F$11-F$23),0)</f>
        <v>11444</v>
      </c>
      <c r="G22" s="27">
        <f>ROUND(+G16*(G$11-G$23),0)</f>
        <v>10316</v>
      </c>
      <c r="H22" s="27">
        <f>ROUND(+H16*(H$11-H$23),0)</f>
        <v>10427</v>
      </c>
      <c r="I22" s="1">
        <f>SUM(F22:H22)</f>
        <v>32187</v>
      </c>
      <c r="J22" s="33">
        <f>ROUND(+J16*(J$11-J$23),0)</f>
        <v>38147</v>
      </c>
      <c r="K22" s="33">
        <f>ROUND(+K16*(K$11-K$23),0)</f>
        <v>34387</v>
      </c>
      <c r="L22" s="33">
        <f>ROUND(+L16*(L$11-L$23),0)</f>
        <v>34757</v>
      </c>
      <c r="M22" s="33">
        <f>SUM(J22:L22)</f>
        <v>107291</v>
      </c>
      <c r="N22" s="27">
        <f>ROUND(+N16*(N$11-N$23),0)</f>
        <v>26703</v>
      </c>
      <c r="O22" s="27">
        <f>ROUND(+O16*(O$11-O$23),0)</f>
        <v>24071</v>
      </c>
      <c r="P22" s="27">
        <f>ROUND(+P16*(P$11-P$23),0)</f>
        <v>24330</v>
      </c>
      <c r="Q22" s="1">
        <f>SUM(N22:P22)</f>
        <v>75104</v>
      </c>
      <c r="R22" s="27">
        <f>ROUND(+R16*(R$11-R$23),0)</f>
        <v>11444</v>
      </c>
      <c r="S22" s="27">
        <f>ROUND(+S16*(S$11-S$23),0)</f>
        <v>10316</v>
      </c>
      <c r="T22" s="27">
        <f>ROUND(+T16*(T$11-T$23),0)</f>
        <v>10427</v>
      </c>
      <c r="U22" s="1">
        <f>SUM(R22:T22)</f>
        <v>32187</v>
      </c>
      <c r="V22" s="27">
        <f>ROUND(+V16*(V$11-V$23),0)</f>
        <v>38147</v>
      </c>
      <c r="W22" s="27">
        <f>ROUND(+W16*(W$11-W$23),0)</f>
        <v>34387</v>
      </c>
      <c r="X22" s="27">
        <f>ROUND(+X16*(X$11-X$23),0)</f>
        <v>34757</v>
      </c>
      <c r="Y22" s="1">
        <f>SUM(V22:X22)</f>
        <v>107291</v>
      </c>
    </row>
    <row r="23" spans="1:25" ht="14.25">
      <c r="A23" t="s">
        <v>11</v>
      </c>
      <c r="B23" s="1">
        <f>1200*0.7</f>
        <v>840</v>
      </c>
      <c r="C23" s="1">
        <v>0</v>
      </c>
      <c r="D23" s="1">
        <v>0</v>
      </c>
      <c r="E23" s="1">
        <f>SUM(B23:D23)</f>
        <v>840</v>
      </c>
      <c r="F23" s="1">
        <f>1200*0.3</f>
        <v>360</v>
      </c>
      <c r="G23" s="1"/>
      <c r="H23" s="1"/>
      <c r="I23" s="1">
        <f>SUM(F23:H23)</f>
        <v>360</v>
      </c>
      <c r="J23" s="33">
        <f>+B23+F23</f>
        <v>1200</v>
      </c>
      <c r="K23" s="33"/>
      <c r="L23" s="33"/>
      <c r="M23" s="33">
        <f>SUM(J23:L23)</f>
        <v>1200</v>
      </c>
      <c r="N23" s="27">
        <f>1200*0.7</f>
        <v>840</v>
      </c>
      <c r="O23" s="1"/>
      <c r="P23" s="1"/>
      <c r="Q23" s="1">
        <f>SUM(N23:P23)</f>
        <v>840</v>
      </c>
      <c r="R23" s="27">
        <f>1200*0.3</f>
        <v>360</v>
      </c>
      <c r="S23" s="1"/>
      <c r="T23" s="1"/>
      <c r="U23" s="1">
        <f>SUM(R23:T23)</f>
        <v>360</v>
      </c>
      <c r="V23" s="1">
        <f>+N23+R23</f>
        <v>1200</v>
      </c>
      <c r="W23" s="1"/>
      <c r="X23" s="1"/>
      <c r="Y23" s="1">
        <f>SUM(V23:X23)</f>
        <v>1200</v>
      </c>
    </row>
    <row r="24" spans="1:25" ht="14.25">
      <c r="A24" t="s">
        <v>9</v>
      </c>
      <c r="B24" s="1">
        <f>SUM(B20:B23)</f>
        <v>77134</v>
      </c>
      <c r="C24" s="1">
        <f>SUM(C20:C23)</f>
        <v>43766</v>
      </c>
      <c r="D24" s="1">
        <f>SUM(D20:D23)</f>
        <v>44236</v>
      </c>
      <c r="E24" s="1">
        <f aca="true" t="shared" si="0" ref="E24:Y24">SUM(E20:E23)</f>
        <v>165136</v>
      </c>
      <c r="F24" s="1">
        <f t="shared" si="0"/>
        <v>33058</v>
      </c>
      <c r="G24" s="1">
        <f t="shared" si="0"/>
        <v>18756</v>
      </c>
      <c r="H24" s="1">
        <f t="shared" si="0"/>
        <v>18959</v>
      </c>
      <c r="I24" s="1">
        <f t="shared" si="0"/>
        <v>70773</v>
      </c>
      <c r="J24" s="33">
        <f>SUM(J20:J23)</f>
        <v>110192</v>
      </c>
      <c r="K24" s="33">
        <f>SUM(K20:K23)</f>
        <v>62522</v>
      </c>
      <c r="L24" s="33">
        <f>SUM(L20:L23)</f>
        <v>63195</v>
      </c>
      <c r="M24" s="33">
        <f>SUM(M20:M23)</f>
        <v>235909</v>
      </c>
      <c r="N24" s="1">
        <f t="shared" si="0"/>
        <v>77134</v>
      </c>
      <c r="O24" s="1">
        <f t="shared" si="0"/>
        <v>43765</v>
      </c>
      <c r="P24" s="1">
        <f t="shared" si="0"/>
        <v>44236</v>
      </c>
      <c r="Q24" s="1">
        <f t="shared" si="0"/>
        <v>165135</v>
      </c>
      <c r="R24" s="1">
        <f t="shared" si="0"/>
        <v>33058</v>
      </c>
      <c r="S24" s="1">
        <f t="shared" si="0"/>
        <v>18756</v>
      </c>
      <c r="T24" s="1">
        <f t="shared" si="0"/>
        <v>18959</v>
      </c>
      <c r="U24" s="1">
        <f t="shared" si="0"/>
        <v>70773</v>
      </c>
      <c r="V24" s="1">
        <f t="shared" si="0"/>
        <v>110192</v>
      </c>
      <c r="W24" s="1">
        <f t="shared" si="0"/>
        <v>62522</v>
      </c>
      <c r="X24" s="1">
        <f t="shared" si="0"/>
        <v>63195</v>
      </c>
      <c r="Y24" s="1">
        <f t="shared" si="0"/>
        <v>235909</v>
      </c>
    </row>
    <row r="25" spans="2:25" ht="7.5" customHeight="1" thickBot="1">
      <c r="B25" s="1"/>
      <c r="C25" s="1"/>
      <c r="D25" s="1"/>
      <c r="E25" s="1"/>
      <c r="F25" s="1"/>
      <c r="G25" s="1"/>
      <c r="H25" s="1"/>
      <c r="I25" s="1"/>
      <c r="J25" s="33"/>
      <c r="K25" s="33"/>
      <c r="L25" s="33"/>
      <c r="M25" s="3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thickBot="1">
      <c r="A26" s="2" t="s">
        <v>12</v>
      </c>
      <c r="B26" s="24" t="s">
        <v>13</v>
      </c>
      <c r="C26" s="13"/>
      <c r="D26" s="17">
        <v>20</v>
      </c>
      <c r="E26" s="14" t="s">
        <v>35</v>
      </c>
      <c r="F26" s="24" t="s">
        <v>13</v>
      </c>
      <c r="G26" s="13"/>
      <c r="H26" s="17">
        <v>20</v>
      </c>
      <c r="I26" s="14" t="s">
        <v>35</v>
      </c>
      <c r="J26" s="46" t="s">
        <v>27</v>
      </c>
      <c r="K26" s="47"/>
      <c r="L26" s="47"/>
      <c r="M26" s="48"/>
      <c r="N26" s="24" t="s">
        <v>13</v>
      </c>
      <c r="O26" s="13"/>
      <c r="P26" s="13">
        <v>20</v>
      </c>
      <c r="Q26" s="14" t="s">
        <v>35</v>
      </c>
      <c r="R26" s="24" t="s">
        <v>13</v>
      </c>
      <c r="S26" s="13"/>
      <c r="T26" s="17">
        <f>+R39</f>
        <v>20</v>
      </c>
      <c r="U26" s="14" t="s">
        <v>35</v>
      </c>
      <c r="V26" s="46" t="s">
        <v>27</v>
      </c>
      <c r="W26" s="47"/>
      <c r="X26" s="47"/>
      <c r="Y26" s="48"/>
    </row>
    <row r="27" spans="1:25" ht="14.25">
      <c r="A27" t="s">
        <v>4</v>
      </c>
      <c r="B27" s="12">
        <v>511.14882</v>
      </c>
      <c r="C27" s="12">
        <v>408.919056</v>
      </c>
      <c r="D27" s="12">
        <v>362.9156622</v>
      </c>
      <c r="E27" s="3"/>
      <c r="F27" s="12">
        <v>410.98386000000005</v>
      </c>
      <c r="G27" s="12">
        <v>328.78708800000004</v>
      </c>
      <c r="H27" s="12">
        <v>291.7985406</v>
      </c>
      <c r="I27" s="3"/>
      <c r="J27" s="37">
        <v>481.0974939984097</v>
      </c>
      <c r="K27" s="37">
        <v>384.8807473013436</v>
      </c>
      <c r="L27" s="37">
        <v>341.5788376800854</v>
      </c>
      <c r="M27" s="37">
        <v>409.6024950128844</v>
      </c>
      <c r="N27" s="12">
        <v>479.15024300000005</v>
      </c>
      <c r="O27" s="12">
        <v>383.32019440000005</v>
      </c>
      <c r="P27" s="12">
        <v>340.19667253</v>
      </c>
      <c r="Q27" s="3"/>
      <c r="R27" s="12">
        <v>416.55390700000004</v>
      </c>
      <c r="S27" s="12">
        <v>333.24312560000004</v>
      </c>
      <c r="T27" s="12">
        <v>295.75327397</v>
      </c>
      <c r="U27" s="3"/>
      <c r="V27" s="37">
        <v>460.37019357312374</v>
      </c>
      <c r="W27" s="37">
        <v>368.2978747367883</v>
      </c>
      <c r="X27" s="37">
        <v>326.8625980510444</v>
      </c>
      <c r="Y27" s="37">
        <v>391.95520334529425</v>
      </c>
    </row>
    <row r="28" spans="1:25" ht="14.25">
      <c r="A28" t="s">
        <v>5</v>
      </c>
      <c r="B28" s="12">
        <v>332.246733</v>
      </c>
      <c r="C28" s="12">
        <v>265.7973864</v>
      </c>
      <c r="D28" s="12">
        <v>184.0135752</v>
      </c>
      <c r="E28" s="3"/>
      <c r="F28" s="12">
        <v>267.13950900000003</v>
      </c>
      <c r="G28" s="12">
        <v>213.71160720000003</v>
      </c>
      <c r="H28" s="12">
        <v>147.9541896</v>
      </c>
      <c r="I28" s="3"/>
      <c r="J28" s="37">
        <v>312.71432685687023</v>
      </c>
      <c r="K28" s="37">
        <v>250.17265230309</v>
      </c>
      <c r="L28" s="37">
        <v>173.1950748047851</v>
      </c>
      <c r="M28" s="37">
        <v>275.6841662754277</v>
      </c>
      <c r="N28" s="12">
        <v>311.44765795000006</v>
      </c>
      <c r="O28" s="12">
        <v>249.15812636000004</v>
      </c>
      <c r="P28" s="12">
        <v>172.49408748000002</v>
      </c>
      <c r="Q28" s="3"/>
      <c r="R28" s="12">
        <v>270.76003955000004</v>
      </c>
      <c r="S28" s="12">
        <v>216.60803164000004</v>
      </c>
      <c r="T28" s="12">
        <v>149.95940652000002</v>
      </c>
      <c r="U28" s="3"/>
      <c r="V28" s="37">
        <v>299.24122310667946</v>
      </c>
      <c r="W28" s="37">
        <v>239.39309794400006</v>
      </c>
      <c r="X28" s="37">
        <v>165.73325529122855</v>
      </c>
      <c r="Y28" s="37">
        <v>263.80661641702</v>
      </c>
    </row>
    <row r="29" spans="1:25" ht="14.25">
      <c r="A29" t="s">
        <v>3</v>
      </c>
      <c r="B29" s="12">
        <v>66.4493466</v>
      </c>
      <c r="C29" s="12">
        <v>66.4493466</v>
      </c>
      <c r="D29" s="12">
        <v>61.337858399999995</v>
      </c>
      <c r="E29" s="3"/>
      <c r="F29" s="12">
        <v>53.42790180000001</v>
      </c>
      <c r="G29" s="12">
        <v>53.42790180000001</v>
      </c>
      <c r="H29" s="12">
        <v>49.318063200000005</v>
      </c>
      <c r="I29" s="3"/>
      <c r="J29" s="37">
        <v>62.54294729491179</v>
      </c>
      <c r="K29" s="37">
        <v>62.54295102734755</v>
      </c>
      <c r="L29" s="37">
        <v>57.731954422372475</v>
      </c>
      <c r="M29" s="37">
        <v>60.98442373819612</v>
      </c>
      <c r="N29" s="12">
        <v>124.57906318000002</v>
      </c>
      <c r="O29" s="12">
        <v>62.28953159000001</v>
      </c>
      <c r="P29" s="12">
        <v>57.49802916</v>
      </c>
      <c r="Q29" s="3"/>
      <c r="R29" s="12">
        <v>108.30401582000002</v>
      </c>
      <c r="S29" s="12">
        <v>54.15200791000001</v>
      </c>
      <c r="T29" s="12">
        <v>49.98646884</v>
      </c>
      <c r="U29" s="3"/>
      <c r="V29" s="37">
        <v>119.6965916360296</v>
      </c>
      <c r="W29" s="37">
        <v>59.8482981505351</v>
      </c>
      <c r="X29" s="37">
        <v>55.24458267564751</v>
      </c>
      <c r="Y29" s="37">
        <v>79.63580607599474</v>
      </c>
    </row>
    <row r="30" spans="1:25" ht="14.25">
      <c r="A30" t="s">
        <v>11</v>
      </c>
      <c r="B30" s="12">
        <v>800</v>
      </c>
      <c r="F30" s="12">
        <v>700</v>
      </c>
      <c r="G30" s="12"/>
      <c r="J30" s="37">
        <v>770</v>
      </c>
      <c r="K30" s="37"/>
      <c r="L30" s="37"/>
      <c r="M30" s="37">
        <v>770</v>
      </c>
      <c r="N30" s="12">
        <v>800</v>
      </c>
      <c r="O30" s="12"/>
      <c r="R30" s="12">
        <v>700</v>
      </c>
      <c r="S30" s="12"/>
      <c r="V30" s="37">
        <v>770</v>
      </c>
      <c r="W30" s="37"/>
      <c r="X30" s="37"/>
      <c r="Y30" s="37">
        <v>770</v>
      </c>
    </row>
    <row r="31" spans="1:25" s="19" customFormat="1" ht="14.25">
      <c r="A31" s="19" t="s">
        <v>34</v>
      </c>
      <c r="B31" s="20"/>
      <c r="E31" s="18"/>
      <c r="F31" s="12"/>
      <c r="G31" s="12"/>
      <c r="H31" s="18"/>
      <c r="I31" s="2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s="19" customFormat="1" ht="14.25">
      <c r="A32" s="30" t="s">
        <v>14</v>
      </c>
      <c r="B32" s="20"/>
      <c r="E32" s="18"/>
      <c r="F32" s="12"/>
      <c r="G32" s="12"/>
      <c r="H32" s="18"/>
      <c r="I32" s="21"/>
      <c r="J32" s="37"/>
      <c r="K32" s="37"/>
      <c r="L32" s="36"/>
      <c r="M32" s="31"/>
      <c r="N32" s="12"/>
      <c r="O32" s="12"/>
      <c r="P32" s="18"/>
      <c r="Q32" s="21"/>
      <c r="R32" s="12"/>
      <c r="S32" s="12"/>
      <c r="T32" s="18"/>
      <c r="U32" s="21"/>
      <c r="V32" s="12"/>
      <c r="W32" s="12"/>
      <c r="X32" s="18"/>
      <c r="Y32" s="21"/>
    </row>
    <row r="33" spans="1:25" s="19" customFormat="1" ht="14.25">
      <c r="A33" s="19" t="s">
        <v>4</v>
      </c>
      <c r="B33" s="36">
        <v>11</v>
      </c>
      <c r="C33" s="36">
        <v>11</v>
      </c>
      <c r="D33" s="36">
        <v>11</v>
      </c>
      <c r="E33" s="36">
        <f>AVERAGE(B33:D33)</f>
        <v>11</v>
      </c>
      <c r="F33" s="36">
        <v>11</v>
      </c>
      <c r="G33" s="36">
        <v>11</v>
      </c>
      <c r="H33" s="36">
        <v>11</v>
      </c>
      <c r="I33" s="36">
        <f>AVERAGE(F33:H33)</f>
        <v>11</v>
      </c>
      <c r="J33" s="36">
        <v>11</v>
      </c>
      <c r="K33" s="36">
        <v>11</v>
      </c>
      <c r="L33" s="36">
        <v>11</v>
      </c>
      <c r="M33" s="36">
        <f>AVERAGE(J33:L33)</f>
        <v>11</v>
      </c>
      <c r="N33" s="36">
        <v>11</v>
      </c>
      <c r="O33" s="36">
        <v>11</v>
      </c>
      <c r="P33" s="36">
        <v>11</v>
      </c>
      <c r="Q33" s="36">
        <f>AVERAGE(N33:P33)</f>
        <v>11</v>
      </c>
      <c r="R33" s="36">
        <v>11</v>
      </c>
      <c r="S33" s="36">
        <v>11</v>
      </c>
      <c r="T33" s="36">
        <v>11</v>
      </c>
      <c r="U33" s="36">
        <f>AVERAGE(R33:T33)</f>
        <v>11</v>
      </c>
      <c r="V33" s="36">
        <v>11</v>
      </c>
      <c r="W33" s="36">
        <v>11</v>
      </c>
      <c r="X33" s="36">
        <v>11</v>
      </c>
      <c r="Y33" s="36">
        <f>AVERAGE(V33:X33)</f>
        <v>11</v>
      </c>
    </row>
    <row r="34" spans="1:25" s="19" customFormat="1" ht="14.25">
      <c r="A34" s="19" t="s">
        <v>5</v>
      </c>
      <c r="B34" s="36">
        <v>9</v>
      </c>
      <c r="C34" s="36">
        <v>9</v>
      </c>
      <c r="D34" s="36">
        <v>9</v>
      </c>
      <c r="E34" s="36">
        <f>AVERAGE(B34:D34)</f>
        <v>9</v>
      </c>
      <c r="F34" s="36">
        <v>9</v>
      </c>
      <c r="G34" s="36">
        <v>9</v>
      </c>
      <c r="H34" s="36">
        <v>9</v>
      </c>
      <c r="I34" s="36">
        <f>AVERAGE(F34:H34)</f>
        <v>9</v>
      </c>
      <c r="J34" s="36">
        <v>9</v>
      </c>
      <c r="K34" s="36">
        <v>9</v>
      </c>
      <c r="L34" s="36">
        <v>9</v>
      </c>
      <c r="M34" s="36">
        <f>AVERAGE(J34:L34)</f>
        <v>9</v>
      </c>
      <c r="N34" s="36">
        <v>9</v>
      </c>
      <c r="O34" s="36">
        <v>9</v>
      </c>
      <c r="P34" s="36">
        <v>9</v>
      </c>
      <c r="Q34" s="36">
        <f>AVERAGE(N34:P34)</f>
        <v>9</v>
      </c>
      <c r="R34" s="36">
        <v>9</v>
      </c>
      <c r="S34" s="36">
        <v>9</v>
      </c>
      <c r="T34" s="36">
        <v>9</v>
      </c>
      <c r="U34" s="36">
        <f>AVERAGE(R34:T34)</f>
        <v>9</v>
      </c>
      <c r="V34" s="36">
        <v>9</v>
      </c>
      <c r="W34" s="36">
        <v>9</v>
      </c>
      <c r="X34" s="36">
        <v>9</v>
      </c>
      <c r="Y34" s="36">
        <f>AVERAGE(V34:X34)</f>
        <v>9</v>
      </c>
    </row>
    <row r="35" spans="1:25" s="19" customFormat="1" ht="14.25">
      <c r="A35" s="19" t="s">
        <v>3</v>
      </c>
      <c r="B35" s="36">
        <v>9</v>
      </c>
      <c r="C35" s="36">
        <v>9</v>
      </c>
      <c r="D35" s="36">
        <v>9</v>
      </c>
      <c r="E35" s="36">
        <f>AVERAGE(B35:D35)</f>
        <v>9</v>
      </c>
      <c r="F35" s="36">
        <v>9</v>
      </c>
      <c r="G35" s="36">
        <v>9</v>
      </c>
      <c r="H35" s="36">
        <v>9</v>
      </c>
      <c r="I35" s="36">
        <f>AVERAGE(F35:H35)</f>
        <v>9</v>
      </c>
      <c r="J35" s="36">
        <v>9</v>
      </c>
      <c r="K35" s="36">
        <v>9</v>
      </c>
      <c r="L35" s="36">
        <v>9</v>
      </c>
      <c r="M35" s="36">
        <f>AVERAGE(J35:L35)</f>
        <v>9</v>
      </c>
      <c r="N35" s="36">
        <v>9</v>
      </c>
      <c r="O35" s="36">
        <v>9</v>
      </c>
      <c r="P35" s="36">
        <v>9</v>
      </c>
      <c r="Q35" s="36">
        <f>AVERAGE(N35:P35)</f>
        <v>9</v>
      </c>
      <c r="R35" s="36">
        <v>9</v>
      </c>
      <c r="S35" s="36">
        <v>9</v>
      </c>
      <c r="T35" s="36">
        <v>9</v>
      </c>
      <c r="U35" s="36">
        <f>AVERAGE(R35:T35)</f>
        <v>9</v>
      </c>
      <c r="V35" s="36">
        <v>9</v>
      </c>
      <c r="W35" s="36">
        <v>9</v>
      </c>
      <c r="X35" s="36">
        <v>9</v>
      </c>
      <c r="Y35" s="36">
        <f>AVERAGE(V35:X35)</f>
        <v>9</v>
      </c>
    </row>
    <row r="36" spans="1:25" s="19" customFormat="1" ht="14.25">
      <c r="A36" s="19" t="s">
        <v>11</v>
      </c>
      <c r="B36" s="36">
        <v>12</v>
      </c>
      <c r="C36" s="36">
        <v>12</v>
      </c>
      <c r="D36" s="36">
        <v>12</v>
      </c>
      <c r="E36" s="36">
        <f>AVERAGE(B36:D36)</f>
        <v>12</v>
      </c>
      <c r="F36" s="36">
        <v>12</v>
      </c>
      <c r="G36" s="36">
        <v>12</v>
      </c>
      <c r="H36" s="36">
        <v>12</v>
      </c>
      <c r="I36" s="36">
        <f>AVERAGE(F36:H36)</f>
        <v>12</v>
      </c>
      <c r="J36" s="36">
        <v>12</v>
      </c>
      <c r="K36" s="36">
        <v>12</v>
      </c>
      <c r="L36" s="36">
        <v>12</v>
      </c>
      <c r="M36" s="36">
        <f>AVERAGE(J36:L36)</f>
        <v>12</v>
      </c>
      <c r="N36" s="36">
        <v>12</v>
      </c>
      <c r="O36" s="36">
        <v>12</v>
      </c>
      <c r="P36" s="36">
        <v>12</v>
      </c>
      <c r="Q36" s="36">
        <f>AVERAGE(N36:P36)</f>
        <v>12</v>
      </c>
      <c r="R36" s="36">
        <v>12</v>
      </c>
      <c r="S36" s="36">
        <v>12</v>
      </c>
      <c r="T36" s="36">
        <v>12</v>
      </c>
      <c r="U36" s="36">
        <f>AVERAGE(R36:T36)</f>
        <v>12</v>
      </c>
      <c r="V36" s="36">
        <v>12</v>
      </c>
      <c r="W36" s="36">
        <v>12</v>
      </c>
      <c r="X36" s="36">
        <v>12</v>
      </c>
      <c r="Y36" s="36">
        <f>AVERAGE(V36:X36)</f>
        <v>12</v>
      </c>
    </row>
    <row r="37" spans="2:25" s="19" customFormat="1" ht="14.25">
      <c r="B37" s="20"/>
      <c r="E37" s="18"/>
      <c r="F37" s="12"/>
      <c r="G37" s="12"/>
      <c r="H37" s="18"/>
      <c r="I37" s="21"/>
      <c r="J37" s="37"/>
      <c r="K37" s="37"/>
      <c r="L37" s="36"/>
      <c r="M37" s="31"/>
      <c r="N37" s="12"/>
      <c r="O37" s="12"/>
      <c r="P37" s="18"/>
      <c r="Q37" s="21"/>
      <c r="R37" s="12"/>
      <c r="S37" s="12"/>
      <c r="T37" s="18"/>
      <c r="U37" s="21"/>
      <c r="V37" s="12"/>
      <c r="W37" s="12"/>
      <c r="X37" s="18"/>
      <c r="Y37" s="21"/>
    </row>
    <row r="38" spans="1:25" s="19" customFormat="1" ht="14.25">
      <c r="A38" s="30" t="s">
        <v>15</v>
      </c>
      <c r="B38" s="20"/>
      <c r="E38" s="18"/>
      <c r="F38" s="12"/>
      <c r="G38" s="12"/>
      <c r="H38" s="18"/>
      <c r="I38" s="21"/>
      <c r="J38" s="37"/>
      <c r="K38" s="37"/>
      <c r="L38" s="36"/>
      <c r="M38" s="31"/>
      <c r="N38" s="12"/>
      <c r="O38" s="12"/>
      <c r="P38" s="18"/>
      <c r="Q38" s="21"/>
      <c r="R38" s="12"/>
      <c r="S38" s="12"/>
      <c r="T38" s="18"/>
      <c r="U38" s="21"/>
      <c r="V38" s="12"/>
      <c r="W38" s="12"/>
      <c r="X38" s="18"/>
      <c r="Y38" s="21"/>
    </row>
    <row r="39" spans="1:41" s="19" customFormat="1" ht="14.25">
      <c r="A39" s="19" t="s">
        <v>4</v>
      </c>
      <c r="B39" s="38">
        <v>20</v>
      </c>
      <c r="C39" s="38">
        <v>25</v>
      </c>
      <c r="D39" s="38">
        <v>28</v>
      </c>
      <c r="E39" s="39"/>
      <c r="F39" s="39">
        <v>20</v>
      </c>
      <c r="G39" s="39">
        <v>25</v>
      </c>
      <c r="H39" s="39">
        <v>28</v>
      </c>
      <c r="I39" s="39"/>
      <c r="J39" s="39"/>
      <c r="K39" s="39"/>
      <c r="L39" s="39"/>
      <c r="M39" s="39"/>
      <c r="N39" s="39">
        <v>20</v>
      </c>
      <c r="O39" s="39">
        <v>25</v>
      </c>
      <c r="P39" s="39">
        <v>28</v>
      </c>
      <c r="Q39" s="39"/>
      <c r="R39" s="39">
        <v>20</v>
      </c>
      <c r="S39" s="39">
        <v>25</v>
      </c>
      <c r="T39" s="39">
        <v>28</v>
      </c>
      <c r="U39" s="39"/>
      <c r="V39" s="36"/>
      <c r="W39" s="36"/>
      <c r="X39" s="36"/>
      <c r="Y39" s="3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s="19" customFormat="1" ht="14.25">
      <c r="A40" s="19" t="s">
        <v>5</v>
      </c>
      <c r="B40" s="38">
        <v>31</v>
      </c>
      <c r="C40" s="38">
        <v>38</v>
      </c>
      <c r="D40" s="38">
        <v>56</v>
      </c>
      <c r="E40" s="39"/>
      <c r="F40" s="39">
        <v>31</v>
      </c>
      <c r="G40" s="39">
        <v>38</v>
      </c>
      <c r="H40" s="39">
        <v>56</v>
      </c>
      <c r="I40" s="39"/>
      <c r="J40" s="39"/>
      <c r="K40" s="39"/>
      <c r="L40" s="39"/>
      <c r="M40" s="39"/>
      <c r="N40" s="39">
        <v>31</v>
      </c>
      <c r="O40" s="39">
        <v>38</v>
      </c>
      <c r="P40" s="39">
        <v>56</v>
      </c>
      <c r="Q40" s="39"/>
      <c r="R40" s="39">
        <v>31</v>
      </c>
      <c r="S40" s="39">
        <v>38</v>
      </c>
      <c r="T40" s="39">
        <v>56</v>
      </c>
      <c r="U40" s="39"/>
      <c r="V40" s="36"/>
      <c r="W40" s="36"/>
      <c r="X40" s="36"/>
      <c r="Y40" s="36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s="19" customFormat="1" ht="14.25">
      <c r="A41" s="19" t="s">
        <v>3</v>
      </c>
      <c r="B41" s="38">
        <v>154</v>
      </c>
      <c r="C41" s="38">
        <v>154</v>
      </c>
      <c r="D41" s="38">
        <v>167</v>
      </c>
      <c r="E41" s="39"/>
      <c r="F41" s="39">
        <v>154</v>
      </c>
      <c r="G41" s="39">
        <v>154</v>
      </c>
      <c r="H41" s="39">
        <v>167</v>
      </c>
      <c r="I41" s="39"/>
      <c r="J41" s="39"/>
      <c r="K41" s="39"/>
      <c r="L41" s="39"/>
      <c r="M41" s="39"/>
      <c r="N41" s="39">
        <v>77</v>
      </c>
      <c r="O41" s="39">
        <v>154</v>
      </c>
      <c r="P41" s="39">
        <v>167</v>
      </c>
      <c r="Q41" s="39"/>
      <c r="R41" s="39">
        <v>77</v>
      </c>
      <c r="S41" s="39">
        <v>154</v>
      </c>
      <c r="T41" s="39">
        <v>167</v>
      </c>
      <c r="U41" s="39"/>
      <c r="V41" s="36"/>
      <c r="W41" s="36"/>
      <c r="X41" s="36"/>
      <c r="Y41" s="3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s="19" customFormat="1" ht="14.25">
      <c r="A42" s="19" t="s">
        <v>11</v>
      </c>
      <c r="B42" s="38">
        <v>13</v>
      </c>
      <c r="C42" s="38"/>
      <c r="D42" s="38"/>
      <c r="E42" s="39"/>
      <c r="F42" s="39">
        <v>12</v>
      </c>
      <c r="G42" s="39"/>
      <c r="H42" s="39"/>
      <c r="I42" s="39"/>
      <c r="J42" s="39"/>
      <c r="K42" s="39"/>
      <c r="L42" s="39"/>
      <c r="M42" s="39"/>
      <c r="N42" s="39">
        <v>12</v>
      </c>
      <c r="O42" s="39"/>
      <c r="P42" s="39"/>
      <c r="Q42" s="39"/>
      <c r="R42" s="39">
        <v>12</v>
      </c>
      <c r="S42" s="39"/>
      <c r="T42" s="39"/>
      <c r="U42" s="39"/>
      <c r="V42" s="36"/>
      <c r="W42" s="36"/>
      <c r="X42" s="36"/>
      <c r="Y42" s="3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2:25" s="19" customFormat="1" ht="5.25" customHeight="1">
      <c r="B43" s="20"/>
      <c r="E43" s="18"/>
      <c r="F43" s="12"/>
      <c r="G43" s="12"/>
      <c r="H43" s="18"/>
      <c r="I43" s="21"/>
      <c r="J43" s="37"/>
      <c r="K43" s="37"/>
      <c r="L43" s="36"/>
      <c r="M43" s="31"/>
      <c r="N43" s="12"/>
      <c r="O43" s="12"/>
      <c r="P43" s="18"/>
      <c r="Q43" s="21"/>
      <c r="R43" s="12"/>
      <c r="S43" s="12"/>
      <c r="T43" s="18"/>
      <c r="U43" s="21"/>
      <c r="V43" s="12"/>
      <c r="W43" s="12"/>
      <c r="X43" s="18"/>
      <c r="Y43" s="21"/>
    </row>
    <row r="45" ht="14.25">
      <c r="A45" s="30" t="s">
        <v>16</v>
      </c>
    </row>
    <row r="46" spans="1:18" ht="14.25">
      <c r="A46" t="s">
        <v>17</v>
      </c>
      <c r="B46" s="23">
        <v>122679</v>
      </c>
      <c r="F46" s="20">
        <v>98640</v>
      </c>
      <c r="N46" s="23">
        <v>115000</v>
      </c>
      <c r="R46" s="23">
        <v>100000</v>
      </c>
    </row>
    <row r="47" spans="1:18" ht="14.25">
      <c r="A47" t="s">
        <v>18</v>
      </c>
      <c r="B47" s="33">
        <f>+B39</f>
        <v>20</v>
      </c>
      <c r="F47" s="33">
        <f>+F39</f>
        <v>20</v>
      </c>
      <c r="N47" s="33">
        <f>+N39</f>
        <v>20</v>
      </c>
      <c r="R47" s="33">
        <f>+R39</f>
        <v>20</v>
      </c>
    </row>
    <row r="48" spans="1:18" ht="14.25">
      <c r="A48" t="s">
        <v>19</v>
      </c>
      <c r="B48" s="37">
        <f>+B46/B47/12</f>
        <v>511.16249999999997</v>
      </c>
      <c r="F48" s="37">
        <f>+F46/F47/12</f>
        <v>411</v>
      </c>
      <c r="N48" s="37">
        <f>+N46/N47/12</f>
        <v>479.1666666666667</v>
      </c>
      <c r="R48" s="37">
        <f>+R46/R47/12</f>
        <v>416.6666666666667</v>
      </c>
    </row>
    <row r="49" spans="1:18" ht="14.25">
      <c r="A49" t="s">
        <v>20</v>
      </c>
      <c r="B49" s="26">
        <v>23.27</v>
      </c>
      <c r="F49" s="11">
        <v>18.71</v>
      </c>
      <c r="N49" s="26">
        <v>23.27</v>
      </c>
      <c r="R49" s="26">
        <v>20.23</v>
      </c>
    </row>
    <row r="50" spans="2:18" ht="14.25" hidden="1">
      <c r="B50" s="25">
        <f>+B48/B49</f>
        <v>21.96658788139235</v>
      </c>
      <c r="F50" s="25">
        <f>+F48/F49</f>
        <v>21.966862640299304</v>
      </c>
      <c r="N50" s="25">
        <f>+N48/N49</f>
        <v>20.591605787136515</v>
      </c>
      <c r="R50" s="25">
        <f>+R48/R49</f>
        <v>20.596473883671116</v>
      </c>
    </row>
  </sheetData>
  <sheetProtection/>
  <mergeCells count="8">
    <mergeCell ref="B5:E5"/>
    <mergeCell ref="V5:Y5"/>
    <mergeCell ref="J5:M5"/>
    <mergeCell ref="J26:M26"/>
    <mergeCell ref="V26:Y26"/>
    <mergeCell ref="F5:I5"/>
    <mergeCell ref="N5:Q5"/>
    <mergeCell ref="R5:U5"/>
  </mergeCells>
  <printOptions horizontalCentered="1"/>
  <pageMargins left="0" right="0" top="0.31" bottom="0.48" header="0.3" footer="0.3"/>
  <pageSetup horizontalDpi="600" verticalDpi="600" orientation="landscape" scale="60" r:id="rId1"/>
  <headerFooter>
    <oddFooter>&amp;L&amp;8&amp;Z&amp;F Tab: &amp;A&amp;R&amp;8Page &amp;P of &amp;N</oddFooter>
  </headerFooter>
  <colBreaks count="1" manualBreakCount="1"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Payne</dc:creator>
  <cp:keywords/>
  <dc:description/>
  <cp:lastModifiedBy>MaryKim Bauer</cp:lastModifiedBy>
  <cp:lastPrinted>2014-01-07T21:30:54Z</cp:lastPrinted>
  <dcterms:created xsi:type="dcterms:W3CDTF">2013-07-26T20:39:09Z</dcterms:created>
  <dcterms:modified xsi:type="dcterms:W3CDTF">2014-01-23T21:13:44Z</dcterms:modified>
  <cp:category/>
  <cp:version/>
  <cp:contentType/>
  <cp:contentStatus/>
</cp:coreProperties>
</file>